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lori\Desktop\Werk\Excel formulieren\Excel forms 24-25\"/>
    </mc:Choice>
  </mc:AlternateContent>
  <xr:revisionPtr revIDLastSave="0" documentId="13_ncr:1_{9916D179-0C65-4800-9994-5E37EF507257}" xr6:coauthVersionLast="47" xr6:coauthVersionMax="47" xr10:uidLastSave="{00000000-0000-0000-0000-000000000000}"/>
  <bookViews>
    <workbookView xWindow="0" yWindow="0" windowWidth="19200" windowHeight="21000" tabRatio="818" xr2:uid="{00000000-000D-0000-FFFF-FFFF00000000}"/>
  </bookViews>
  <sheets>
    <sheet name="Instructions" sheetId="3" r:id="rId1"/>
    <sheet name="Form" sheetId="1" r:id="rId2"/>
    <sheet name="Course lists" sheetId="4" r:id="rId3"/>
    <sheet name="Selected courses overview" sheetId="2" r:id="rId4"/>
    <sheet name="Changelog" sheetId="5" r:id="rId5"/>
  </sheets>
  <definedNames>
    <definedName name="_xlnm._FilterDatabase" localSheetId="3" hidden="1">'Selected courses overview'!$A$4:$H$51</definedName>
    <definedName name="_xlnm.Print_Area" localSheetId="1">Form!$E$1:$BG$186</definedName>
    <definedName name="Check">'Selected courses overview'!$A$4:$A$5</definedName>
    <definedName name="Courses">Form!$E$16:$BG$26,Form!$E$29:$BG$54,Form!$E$37:$BG$39,Form!$E$44:$BG$48,Form!$E$71:$BG$72,Form!$E$77:$BG$80,Form!$E$85:$BG$116</definedName>
    <definedName name="CoursesYear">Form!$G$16:$I$26,Form!$G$29:$I$54,Form!$G$37:$I$39,Form!$G$44:$I$48,Form!$G$71:$I$72,Form!$G$78:$I$80,Form!$G$85:$I$116,Form!$G$104:$I$111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4" i="1" l="1"/>
  <c r="BK15" i="1"/>
  <c r="BI111" i="1"/>
  <c r="BI105" i="1"/>
  <c r="BI106" i="1"/>
  <c r="BI107" i="1"/>
  <c r="BI108" i="1"/>
  <c r="BI109" i="1"/>
  <c r="BI110" i="1"/>
  <c r="BI104" i="1"/>
  <c r="BG90" i="1" l="1" a="1"/>
  <c r="BG90" i="1" s="1"/>
  <c r="BF90" i="1" a="1"/>
  <c r="BF90" i="1" s="1"/>
  <c r="BE90" i="1" a="1"/>
  <c r="BE90" i="1" s="1"/>
  <c r="BD90" i="1" a="1"/>
  <c r="BD90" i="1" s="1"/>
  <c r="BB90" i="1" a="1"/>
  <c r="BB90" i="1" s="1"/>
  <c r="J90" i="1" a="1"/>
  <c r="J90" i="1" s="1"/>
  <c r="E90" i="1"/>
  <c r="BG95" i="1" a="1"/>
  <c r="BG95" i="1" s="1"/>
  <c r="BF95" i="1" a="1"/>
  <c r="BF95" i="1" s="1"/>
  <c r="BE95" i="1" a="1"/>
  <c r="BE95" i="1" s="1"/>
  <c r="BD95" i="1" a="1"/>
  <c r="BD95" i="1" s="1"/>
  <c r="BB95" i="1" a="1"/>
  <c r="BB95" i="1" s="1"/>
  <c r="J95" i="1" a="1"/>
  <c r="J95" i="1" s="1"/>
  <c r="E95" i="1"/>
  <c r="BG94" i="1" a="1"/>
  <c r="BG94" i="1" s="1"/>
  <c r="BF94" i="1" a="1"/>
  <c r="BF94" i="1" s="1"/>
  <c r="BE94" i="1" a="1"/>
  <c r="BE94" i="1" s="1"/>
  <c r="BD94" i="1" a="1"/>
  <c r="BD94" i="1" s="1"/>
  <c r="BB94" i="1" a="1"/>
  <c r="BB94" i="1" s="1"/>
  <c r="J94" i="1" a="1"/>
  <c r="J94" i="1" s="1"/>
  <c r="E94" i="1"/>
  <c r="BG93" i="1" a="1"/>
  <c r="BG93" i="1" s="1"/>
  <c r="BF93" i="1" a="1"/>
  <c r="BF93" i="1" s="1"/>
  <c r="BE93" i="1" a="1"/>
  <c r="BE93" i="1" s="1"/>
  <c r="BD93" i="1" a="1"/>
  <c r="BD93" i="1" s="1"/>
  <c r="BB93" i="1" a="1"/>
  <c r="BB93" i="1" s="1"/>
  <c r="J93" i="1" a="1"/>
  <c r="J93" i="1" s="1"/>
  <c r="E93" i="1"/>
  <c r="BG92" i="1" a="1"/>
  <c r="BG92" i="1" s="1"/>
  <c r="BF92" i="1" a="1"/>
  <c r="BF92" i="1" s="1"/>
  <c r="BE92" i="1" a="1"/>
  <c r="BE92" i="1" s="1"/>
  <c r="BD92" i="1" a="1"/>
  <c r="BD92" i="1" s="1"/>
  <c r="BB92" i="1" a="1"/>
  <c r="BB92" i="1" s="1"/>
  <c r="J92" i="1" a="1"/>
  <c r="J92" i="1" s="1"/>
  <c r="E92" i="1"/>
  <c r="BG91" i="1" a="1"/>
  <c r="BG91" i="1" s="1"/>
  <c r="BF91" i="1" a="1"/>
  <c r="BF91" i="1" s="1"/>
  <c r="BE91" i="1" a="1"/>
  <c r="BE91" i="1" s="1"/>
  <c r="BD91" i="1" a="1"/>
  <c r="BD91" i="1" s="1"/>
  <c r="BB91" i="1" a="1"/>
  <c r="BB91" i="1" s="1"/>
  <c r="J91" i="1" a="1"/>
  <c r="J91" i="1" s="1"/>
  <c r="E91" i="1"/>
  <c r="BG99" i="1" a="1"/>
  <c r="BG99" i="1" s="1"/>
  <c r="BF99" i="1" a="1"/>
  <c r="BF99" i="1" s="1"/>
  <c r="BE99" i="1" a="1"/>
  <c r="BE99" i="1" s="1"/>
  <c r="BD99" i="1" a="1"/>
  <c r="BD99" i="1" s="1"/>
  <c r="BB99" i="1" a="1"/>
  <c r="BB99" i="1" s="1"/>
  <c r="J99" i="1" a="1"/>
  <c r="J99" i="1" s="1"/>
  <c r="E99" i="1"/>
  <c r="BG98" i="1" a="1"/>
  <c r="BG98" i="1" s="1"/>
  <c r="BF98" i="1" a="1"/>
  <c r="BF98" i="1" s="1"/>
  <c r="BE98" i="1" a="1"/>
  <c r="BE98" i="1" s="1"/>
  <c r="BD98" i="1" a="1"/>
  <c r="BD98" i="1" s="1"/>
  <c r="BB98" i="1" a="1"/>
  <c r="BB98" i="1" s="1"/>
  <c r="J98" i="1" a="1"/>
  <c r="J98" i="1" s="1"/>
  <c r="E98" i="1"/>
  <c r="BG97" i="1" a="1"/>
  <c r="BG97" i="1" s="1"/>
  <c r="BF97" i="1" a="1"/>
  <c r="BF97" i="1" s="1"/>
  <c r="BE97" i="1" a="1"/>
  <c r="BE97" i="1" s="1"/>
  <c r="BD97" i="1" a="1"/>
  <c r="BD97" i="1" s="1"/>
  <c r="BB97" i="1" a="1"/>
  <c r="BB97" i="1" s="1"/>
  <c r="J97" i="1" a="1"/>
  <c r="J97" i="1" s="1"/>
  <c r="E97" i="1"/>
  <c r="BG96" i="1" a="1"/>
  <c r="BG96" i="1" s="1"/>
  <c r="BF96" i="1" a="1"/>
  <c r="BF96" i="1" s="1"/>
  <c r="BE96" i="1" a="1"/>
  <c r="BE96" i="1" s="1"/>
  <c r="BD96" i="1" a="1"/>
  <c r="BD96" i="1" s="1"/>
  <c r="BB96" i="1" a="1"/>
  <c r="BB96" i="1" s="1"/>
  <c r="J96" i="1" a="1"/>
  <c r="J96" i="1" s="1"/>
  <c r="E96" i="1"/>
  <c r="BK81" i="1"/>
  <c r="BL81" i="1" s="1"/>
  <c r="BK82" i="1"/>
  <c r="BK83" i="1"/>
  <c r="BK84" i="1"/>
  <c r="BK73" i="1"/>
  <c r="BK74" i="1"/>
  <c r="BK75" i="1"/>
  <c r="BK76" i="1"/>
  <c r="BK64" i="1"/>
  <c r="BK65" i="1"/>
  <c r="BK66" i="1"/>
  <c r="BK67" i="1"/>
  <c r="BK68" i="1"/>
  <c r="BK69" i="1"/>
  <c r="BK70" i="1"/>
  <c r="BN81" i="1" l="1"/>
  <c r="BM81" i="1"/>
  <c r="BO81" i="1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BK117" i="1" l="1"/>
  <c r="BK118" i="1"/>
  <c r="BK119" i="1"/>
  <c r="BK120" i="1"/>
  <c r="BK121" i="1"/>
  <c r="BK122" i="1"/>
  <c r="BK123" i="1"/>
  <c r="BK116" i="1"/>
  <c r="BJ117" i="1"/>
  <c r="BJ118" i="1"/>
  <c r="BJ119" i="1"/>
  <c r="BJ120" i="1"/>
  <c r="BJ121" i="1"/>
  <c r="BJ122" i="1"/>
  <c r="BJ123" i="1"/>
  <c r="BJ116" i="1"/>
  <c r="BK111" i="1"/>
  <c r="BK110" i="1"/>
  <c r="BK109" i="1"/>
  <c r="BK108" i="1"/>
  <c r="BK107" i="1"/>
  <c r="BK106" i="1"/>
  <c r="BK105" i="1"/>
  <c r="BK104" i="1"/>
  <c r="BA112" i="1" s="1"/>
  <c r="E105" i="1"/>
  <c r="E106" i="1"/>
  <c r="E107" i="1"/>
  <c r="E108" i="1"/>
  <c r="E109" i="1"/>
  <c r="E110" i="1"/>
  <c r="E111" i="1"/>
  <c r="E104" i="1"/>
  <c r="E117" i="1"/>
  <c r="E118" i="1"/>
  <c r="E119" i="1"/>
  <c r="E120" i="1"/>
  <c r="E121" i="1"/>
  <c r="E122" i="1"/>
  <c r="E123" i="1"/>
  <c r="E116" i="1"/>
  <c r="L1" i="4"/>
  <c r="O1" i="4" s="1"/>
  <c r="D1" i="4"/>
  <c r="G1" i="4" s="1"/>
  <c r="BL111" i="1" l="1"/>
  <c r="BN111" i="1"/>
  <c r="BM111" i="1"/>
  <c r="BO111" i="1"/>
  <c r="BI122" i="1"/>
  <c r="BL122" i="1" s="1"/>
  <c r="BL110" i="1"/>
  <c r="BO110" i="1"/>
  <c r="BN110" i="1"/>
  <c r="BM110" i="1"/>
  <c r="BL104" i="1"/>
  <c r="BO104" i="1"/>
  <c r="BN104" i="1"/>
  <c r="BM104" i="1"/>
  <c r="BL105" i="1"/>
  <c r="BM105" i="1"/>
  <c r="BN105" i="1"/>
  <c r="BO105" i="1"/>
  <c r="BI118" i="1"/>
  <c r="BL118" i="1" s="1"/>
  <c r="BL106" i="1"/>
  <c r="BM106" i="1"/>
  <c r="BN106" i="1"/>
  <c r="BO106" i="1"/>
  <c r="BI119" i="1"/>
  <c r="BL119" i="1" s="1"/>
  <c r="BN107" i="1"/>
  <c r="BO107" i="1"/>
  <c r="BL107" i="1"/>
  <c r="BM107" i="1"/>
  <c r="BL108" i="1"/>
  <c r="BO108" i="1"/>
  <c r="BM108" i="1"/>
  <c r="BN108" i="1"/>
  <c r="BI121" i="1"/>
  <c r="BL121" i="1" s="1"/>
  <c r="BL109" i="1"/>
  <c r="BM109" i="1"/>
  <c r="BO109" i="1"/>
  <c r="BN109" i="1"/>
  <c r="BI120" i="1"/>
  <c r="BL120" i="1" s="1"/>
  <c r="BI123" i="1"/>
  <c r="BL123" i="1" s="1"/>
  <c r="BI117" i="1"/>
  <c r="BL117" i="1" s="1"/>
  <c r="BI116" i="1"/>
  <c r="BL116" i="1" s="1"/>
  <c r="BI134" i="1" s="1"/>
  <c r="BK32" i="1"/>
  <c r="BK31" i="1"/>
  <c r="BK71" i="1"/>
  <c r="BK72" i="1"/>
  <c r="BK77" i="1"/>
  <c r="BK78" i="1"/>
  <c r="BK79" i="1"/>
  <c r="BK80" i="1"/>
  <c r="BK85" i="1"/>
  <c r="BK86" i="1"/>
  <c r="BK87" i="1"/>
  <c r="BK88" i="1"/>
  <c r="BK89" i="1"/>
  <c r="BK90" i="1"/>
  <c r="BK91" i="1"/>
  <c r="BK92" i="1"/>
  <c r="BK93" i="1"/>
  <c r="BK94" i="1"/>
  <c r="BK95" i="1"/>
  <c r="BK96" i="1"/>
  <c r="BK97" i="1"/>
  <c r="BK98" i="1"/>
  <c r="BK99" i="1"/>
  <c r="BK100" i="1"/>
  <c r="BK27" i="1"/>
  <c r="BK28" i="1"/>
  <c r="BK29" i="1"/>
  <c r="BK30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17" i="1"/>
  <c r="BK18" i="1"/>
  <c r="BK19" i="1"/>
  <c r="BK20" i="1"/>
  <c r="BK21" i="1"/>
  <c r="BK22" i="1"/>
  <c r="BK23" i="1"/>
  <c r="BK24" i="1"/>
  <c r="BK25" i="1"/>
  <c r="BK26" i="1"/>
  <c r="BK16" i="1"/>
  <c r="L128" i="1"/>
  <c r="L127" i="1"/>
  <c r="L126" i="1"/>
  <c r="L64" i="1"/>
  <c r="L66" i="1"/>
  <c r="L65" i="1"/>
  <c r="E125" i="1"/>
  <c r="E63" i="1"/>
  <c r="BK63" i="1" s="1"/>
  <c r="BM131" i="1"/>
  <c r="BL131" i="1"/>
  <c r="BK131" i="1"/>
  <c r="BJ131" i="1"/>
  <c r="BQ26" i="1" l="1"/>
  <c r="BI132" i="1" s="1"/>
  <c r="BA29" i="1"/>
  <c r="BA82" i="1"/>
  <c r="BA73" i="1"/>
  <c r="BA100" i="1"/>
  <c r="BA44" i="1"/>
  <c r="BA35" i="1"/>
  <c r="BL80" i="1"/>
  <c r="BM80" i="1"/>
  <c r="BN80" i="1"/>
  <c r="BO80" i="1"/>
  <c r="BO78" i="1"/>
  <c r="BN78" i="1"/>
  <c r="BM78" i="1"/>
  <c r="BL79" i="1"/>
  <c r="BM79" i="1"/>
  <c r="BN79" i="1"/>
  <c r="BO79" i="1"/>
  <c r="BL78" i="1"/>
  <c r="BO20" i="1"/>
  <c r="BL20" i="1"/>
  <c r="BN20" i="1"/>
  <c r="BM20" i="1"/>
  <c r="BL54" i="1"/>
  <c r="BM54" i="1"/>
  <c r="BN54" i="1"/>
  <c r="BO54" i="1"/>
  <c r="BO42" i="1"/>
  <c r="BN42" i="1"/>
  <c r="BL42" i="1"/>
  <c r="BM42" i="1"/>
  <c r="BO28" i="1"/>
  <c r="BN28" i="1"/>
  <c r="BL28" i="1"/>
  <c r="BM28" i="1"/>
  <c r="BM90" i="1"/>
  <c r="BO90" i="1"/>
  <c r="BN90" i="1"/>
  <c r="BL90" i="1"/>
  <c r="BL27" i="1"/>
  <c r="BM27" i="1"/>
  <c r="BN27" i="1"/>
  <c r="BO27" i="1"/>
  <c r="BL18" i="1"/>
  <c r="BM18" i="1"/>
  <c r="BN18" i="1"/>
  <c r="BO18" i="1"/>
  <c r="BO52" i="1"/>
  <c r="BL52" i="1"/>
  <c r="BN52" i="1"/>
  <c r="BM52" i="1"/>
  <c r="BL40" i="1"/>
  <c r="BN40" i="1"/>
  <c r="BM40" i="1"/>
  <c r="BO40" i="1"/>
  <c r="BO100" i="1"/>
  <c r="BL100" i="1"/>
  <c r="BN100" i="1"/>
  <c r="BM100" i="1"/>
  <c r="BL29" i="1"/>
  <c r="BM29" i="1"/>
  <c r="BN29" i="1"/>
  <c r="BO29" i="1"/>
  <c r="BL53" i="1"/>
  <c r="BM53" i="1"/>
  <c r="BN53" i="1"/>
  <c r="BO53" i="1"/>
  <c r="BO17" i="1"/>
  <c r="BL17" i="1"/>
  <c r="BN17" i="1"/>
  <c r="BM17" i="1"/>
  <c r="BL51" i="1"/>
  <c r="BM51" i="1"/>
  <c r="BN51" i="1"/>
  <c r="BO51" i="1"/>
  <c r="BO39" i="1"/>
  <c r="BL39" i="1"/>
  <c r="BN39" i="1"/>
  <c r="BM39" i="1"/>
  <c r="BL99" i="1"/>
  <c r="BM99" i="1"/>
  <c r="BN99" i="1"/>
  <c r="BO99" i="1"/>
  <c r="BL62" i="1"/>
  <c r="BN62" i="1"/>
  <c r="BM62" i="1"/>
  <c r="BO62" i="1"/>
  <c r="BL50" i="1"/>
  <c r="BN50" i="1"/>
  <c r="BM50" i="1"/>
  <c r="BO50" i="1"/>
  <c r="BL38" i="1"/>
  <c r="BM38" i="1"/>
  <c r="BN38" i="1"/>
  <c r="BO38" i="1"/>
  <c r="BL98" i="1"/>
  <c r="BM98" i="1"/>
  <c r="BN98" i="1"/>
  <c r="BO98" i="1"/>
  <c r="BO55" i="1"/>
  <c r="BN55" i="1"/>
  <c r="BL55" i="1"/>
  <c r="BM55" i="1"/>
  <c r="BL41" i="1"/>
  <c r="BM41" i="1"/>
  <c r="BN41" i="1"/>
  <c r="BO41" i="1"/>
  <c r="BL16" i="1"/>
  <c r="BM16" i="1"/>
  <c r="BO16" i="1"/>
  <c r="BN16" i="1"/>
  <c r="BO49" i="1"/>
  <c r="BN49" i="1"/>
  <c r="BL49" i="1"/>
  <c r="BM49" i="1"/>
  <c r="BL37" i="1"/>
  <c r="BM37" i="1"/>
  <c r="BN37" i="1"/>
  <c r="BO37" i="1"/>
  <c r="BO97" i="1"/>
  <c r="BL97" i="1"/>
  <c r="BN97" i="1"/>
  <c r="BM97" i="1"/>
  <c r="BL43" i="1"/>
  <c r="BM43" i="1"/>
  <c r="BN43" i="1"/>
  <c r="BO43" i="1"/>
  <c r="BO61" i="1"/>
  <c r="BL61" i="1"/>
  <c r="BN61" i="1"/>
  <c r="BM61" i="1"/>
  <c r="BL26" i="1"/>
  <c r="BM26" i="1"/>
  <c r="BN26" i="1"/>
  <c r="BO26" i="1"/>
  <c r="BL60" i="1"/>
  <c r="BM60" i="1"/>
  <c r="BN60" i="1"/>
  <c r="BO60" i="1"/>
  <c r="BO36" i="1"/>
  <c r="BN36" i="1"/>
  <c r="BL36" i="1"/>
  <c r="BM36" i="1"/>
  <c r="BL96" i="1"/>
  <c r="BM96" i="1"/>
  <c r="BN96" i="1"/>
  <c r="BO96" i="1"/>
  <c r="BL59" i="1"/>
  <c r="BM59" i="1"/>
  <c r="BO59" i="1"/>
  <c r="BN59" i="1"/>
  <c r="BL35" i="1"/>
  <c r="BM35" i="1"/>
  <c r="BN35" i="1"/>
  <c r="BO35" i="1"/>
  <c r="BL95" i="1"/>
  <c r="BM95" i="1"/>
  <c r="BN95" i="1"/>
  <c r="BO95" i="1"/>
  <c r="BL19" i="1"/>
  <c r="BM19" i="1"/>
  <c r="BN19" i="1"/>
  <c r="BO19" i="1"/>
  <c r="BO25" i="1"/>
  <c r="BN25" i="1"/>
  <c r="BL25" i="1"/>
  <c r="BM25" i="1"/>
  <c r="BL24" i="1"/>
  <c r="BM24" i="1"/>
  <c r="BN24" i="1"/>
  <c r="BO24" i="1"/>
  <c r="BO58" i="1"/>
  <c r="BN58" i="1"/>
  <c r="BL58" i="1"/>
  <c r="BM58" i="1"/>
  <c r="BL34" i="1"/>
  <c r="BN34" i="1"/>
  <c r="BM34" i="1"/>
  <c r="BO34" i="1"/>
  <c r="BO94" i="1"/>
  <c r="BL94" i="1"/>
  <c r="BN94" i="1"/>
  <c r="BM94" i="1"/>
  <c r="BL23" i="1"/>
  <c r="BN23" i="1"/>
  <c r="BM23" i="1"/>
  <c r="BO23" i="1"/>
  <c r="BO33" i="1"/>
  <c r="BL33" i="1"/>
  <c r="BN33" i="1"/>
  <c r="BM33" i="1"/>
  <c r="BL57" i="1"/>
  <c r="BM57" i="1"/>
  <c r="BN57" i="1"/>
  <c r="BO57" i="1"/>
  <c r="BO93" i="1"/>
  <c r="BN93" i="1"/>
  <c r="BM93" i="1"/>
  <c r="BL93" i="1"/>
  <c r="BL56" i="1"/>
  <c r="BM56" i="1"/>
  <c r="BO56" i="1"/>
  <c r="BN56" i="1"/>
  <c r="BL44" i="1"/>
  <c r="BM44" i="1"/>
  <c r="BN44" i="1"/>
  <c r="BO44" i="1"/>
  <c r="BL30" i="1"/>
  <c r="BM30" i="1"/>
  <c r="BN30" i="1"/>
  <c r="BO30" i="1"/>
  <c r="BM92" i="1"/>
  <c r="BL92" i="1"/>
  <c r="BN92" i="1"/>
  <c r="BO92" i="1"/>
  <c r="BO89" i="1"/>
  <c r="BN89" i="1"/>
  <c r="BM89" i="1"/>
  <c r="BL89" i="1"/>
  <c r="BO88" i="1"/>
  <c r="BN88" i="1"/>
  <c r="BM88" i="1"/>
  <c r="BL88" i="1"/>
  <c r="BO86" i="1"/>
  <c r="BN86" i="1"/>
  <c r="BM86" i="1"/>
  <c r="BL86" i="1"/>
  <c r="BO48" i="1"/>
  <c r="BL48" i="1"/>
  <c r="BM48" i="1"/>
  <c r="BN48" i="1"/>
  <c r="BL47" i="1"/>
  <c r="BN47" i="1"/>
  <c r="BO47" i="1"/>
  <c r="BM47" i="1"/>
  <c r="BN46" i="1"/>
  <c r="BL46" i="1"/>
  <c r="BM46" i="1"/>
  <c r="BO46" i="1"/>
  <c r="BL45" i="1"/>
  <c r="BM45" i="1"/>
  <c r="BN45" i="1"/>
  <c r="BO45" i="1"/>
  <c r="BN21" i="1"/>
  <c r="BL21" i="1"/>
  <c r="BO21" i="1"/>
  <c r="BM21" i="1"/>
  <c r="BN22" i="1"/>
  <c r="BO22" i="1"/>
  <c r="BL22" i="1"/>
  <c r="BM22" i="1"/>
  <c r="BO32" i="1"/>
  <c r="BN32" i="1"/>
  <c r="BM32" i="1"/>
  <c r="BL32" i="1"/>
  <c r="BM31" i="1"/>
  <c r="BO31" i="1"/>
  <c r="BL31" i="1"/>
  <c r="BN31" i="1"/>
  <c r="BO91" i="1"/>
  <c r="BL91" i="1"/>
  <c r="BM91" i="1"/>
  <c r="BN91" i="1"/>
  <c r="BM87" i="1"/>
  <c r="BO87" i="1"/>
  <c r="BN87" i="1"/>
  <c r="BL87" i="1"/>
  <c r="BL85" i="1"/>
  <c r="BM85" i="1"/>
  <c r="BO85" i="1"/>
  <c r="BN85" i="1"/>
  <c r="G134" i="1"/>
  <c r="G4" i="2" a="1"/>
  <c r="G4" i="2" s="1"/>
  <c r="A4" i="2" a="1"/>
  <c r="A4" i="2" s="1"/>
  <c r="F4" i="2" a="1"/>
  <c r="F4" i="2" s="1"/>
  <c r="C4" i="2" a="1"/>
  <c r="C4" i="2" s="1"/>
  <c r="BI131" i="1"/>
  <c r="G131" i="1" s="1"/>
  <c r="X159" i="1"/>
  <c r="C4" i="3"/>
  <c r="D4" i="3" s="1"/>
  <c r="C1" i="3"/>
  <c r="D1" i="3" s="1"/>
  <c r="AA163" i="1"/>
  <c r="D4" i="2" l="1" a="1"/>
  <c r="D4" i="2" s="1"/>
  <c r="BQ37" i="1"/>
  <c r="AR133" i="1"/>
  <c r="AU133" i="1"/>
  <c r="E4" i="2" a="1"/>
  <c r="E4" i="2" s="1"/>
  <c r="A3" i="3"/>
  <c r="AK151" i="1" s="1"/>
  <c r="AR132" i="1"/>
  <c r="AX133" i="1"/>
  <c r="AX132" i="1"/>
  <c r="AO133" i="1"/>
  <c r="AO132" i="1"/>
  <c r="AU132" i="1"/>
  <c r="G132" i="1" l="1"/>
  <c r="C3" i="3"/>
  <c r="D3" i="3" s="1"/>
  <c r="C2" i="3"/>
  <c r="D2" i="3" s="1"/>
  <c r="BA133" i="1" l="1"/>
  <c r="B4" i="2" l="1" a="1"/>
  <c r="H23" i="2" l="1"/>
  <c r="H24" i="2"/>
  <c r="H21" i="2"/>
  <c r="H22" i="2"/>
  <c r="H19" i="2"/>
  <c r="H20" i="2"/>
  <c r="H17" i="2"/>
  <c r="H18" i="2"/>
  <c r="H15" i="2"/>
  <c r="H16" i="2"/>
  <c r="H13" i="2"/>
  <c r="H14" i="2"/>
  <c r="BA132" i="1"/>
  <c r="BA134" i="1" s="1"/>
  <c r="BI133" i="1" s="1"/>
  <c r="G133" i="1" s="1"/>
  <c r="B4" i="2"/>
  <c r="H4" i="2" s="1"/>
  <c r="H12" i="2"/>
  <c r="H8" i="2"/>
  <c r="H11" i="2"/>
  <c r="H6" i="2"/>
  <c r="H10" i="2"/>
  <c r="H9" i="2"/>
  <c r="H5" i="2"/>
  <c r="H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<sst xmlns="http://schemas.openxmlformats.org/spreadsheetml/2006/main" count="332" uniqueCount="220">
  <si>
    <t>Follow these steps for handling the Form 2 ISP:</t>
  </si>
  <si>
    <t>1. Fill in the form and save as PDF with name:</t>
  </si>
  <si>
    <t>2. Check the form one last time and digitally sign the PDF form.</t>
  </si>
  <si>
    <t xml:space="preserve">3. Let your form be signed digitally by your MSc track coordinator: </t>
  </si>
  <si>
    <t>MSEcoordinator-ME@tudelft.nl</t>
  </si>
  <si>
    <t>View courses in the study guide here.</t>
  </si>
  <si>
    <t>Office 365 or Excel 2021 required.</t>
  </si>
  <si>
    <t>Get Office 365 through TU Delft here.</t>
  </si>
  <si>
    <t>Page 1 of 3</t>
  </si>
  <si>
    <t>Form 2</t>
  </si>
  <si>
    <t>Individual Study Programme 2024-2025</t>
  </si>
  <si>
    <t>MSc</t>
  </si>
  <si>
    <t>Materials Science and Engineering (MSE)</t>
  </si>
  <si>
    <t>Track</t>
  </si>
  <si>
    <t>Materials in Engineering Applications (MEA)</t>
  </si>
  <si>
    <r>
      <t xml:space="preserve">Enter personal info </t>
    </r>
    <r>
      <rPr>
        <b/>
        <sz val="9"/>
        <color theme="0"/>
        <rFont val="Calibri"/>
        <family val="2"/>
      </rPr>
      <t>→</t>
    </r>
  </si>
  <si>
    <t xml:space="preserve">First &amp; last name: </t>
  </si>
  <si>
    <t xml:space="preserve">University e-mail: </t>
  </si>
  <si>
    <t>↓ Row has course? [yes=1]</t>
  </si>
  <si>
    <t>↓ Course is obligatory? [yes=1]</t>
  </si>
  <si>
    <t xml:space="preserve">Student number: </t>
  </si>
  <si>
    <t>-</t>
  </si>
  <si>
    <t>↓ Course is selected? [yes=TRUE]</t>
  </si>
  <si>
    <t>Q1</t>
  </si>
  <si>
    <t>Q2</t>
  </si>
  <si>
    <t>Q3</t>
  </si>
  <si>
    <t>Q4</t>
  </si>
  <si>
    <r>
      <t xml:space="preserve">Abbreviations used: </t>
    </r>
    <r>
      <rPr>
        <b/>
        <sz val="8"/>
        <color theme="1"/>
        <rFont val="Calibri"/>
        <family val="2"/>
        <scheme val="minor"/>
      </rPr>
      <t>EC</t>
    </r>
    <r>
      <rPr>
        <sz val="8"/>
        <color theme="1"/>
        <rFont val="Calibri"/>
        <family val="2"/>
        <scheme val="minor"/>
      </rPr>
      <t xml:space="preserve"> = European Credits (ECTS), </t>
    </r>
    <r>
      <rPr>
        <b/>
        <sz val="8"/>
        <color theme="1"/>
        <rFont val="Calibri"/>
        <family val="2"/>
        <scheme val="minor"/>
      </rPr>
      <t>Q</t>
    </r>
    <r>
      <rPr>
        <sz val="8"/>
        <color theme="1"/>
        <rFont val="Calibri"/>
        <family val="2"/>
        <scheme val="minor"/>
      </rPr>
      <t xml:space="preserve"> = Education periods (quarter 1 to 4)</t>
    </r>
  </si>
  <si>
    <t>↓ Row has requirement? [yes=1]</t>
  </si>
  <si>
    <t>↓ Requirement has been met? [yes=TRUE]</t>
  </si>
  <si>
    <t>1st YEAR</t>
  </si>
  <si>
    <t>MSE Obligatory</t>
  </si>
  <si>
    <t>y/n</t>
  </si>
  <si>
    <t>Year</t>
  </si>
  <si>
    <t>Course code</t>
  </si>
  <si>
    <t>Course name</t>
  </si>
  <si>
    <t>EC</t>
  </si>
  <si>
    <t>Q</t>
  </si>
  <si>
    <t>y</t>
  </si>
  <si>
    <t>CH3531</t>
  </si>
  <si>
    <t>Functional Ceramics</t>
  </si>
  <si>
    <t>MS43006</t>
  </si>
  <si>
    <t>Structure and Properties of Materials</t>
  </si>
  <si>
    <t>MS43011</t>
  </si>
  <si>
    <t>Characterisation of Materials</t>
  </si>
  <si>
    <t>MS43016</t>
  </si>
  <si>
    <t>Metals Science</t>
  </si>
  <si>
    <t>MS43020</t>
  </si>
  <si>
    <t>Computational Materials Science</t>
  </si>
  <si>
    <t>MS43025</t>
  </si>
  <si>
    <t>Mechanical Behaviour of Materials</t>
  </si>
  <si>
    <t>MS43030</t>
  </si>
  <si>
    <t>Processing of Materials</t>
  </si>
  <si>
    <t>MS43035</t>
  </si>
  <si>
    <t>Thermodynamics and Kinetics of Materials</t>
  </si>
  <si>
    <t>MS43045</t>
  </si>
  <si>
    <t>Society’s Needs: Case Studies and Materials Challenges</t>
  </si>
  <si>
    <t>MS43050</t>
  </si>
  <si>
    <t>Polymer Science</t>
  </si>
  <si>
    <t>Choose Q1 or Q3 →</t>
  </si>
  <si>
    <t>WM0320TU</t>
  </si>
  <si>
    <r>
      <rPr>
        <sz val="9"/>
        <color rgb="FF000000"/>
        <rFont val="Calibri"/>
      </rPr>
      <t xml:space="preserve">Ethics and Engineering </t>
    </r>
    <r>
      <rPr>
        <b/>
        <sz val="9"/>
        <color rgb="FF000000"/>
        <rFont val="Calibri"/>
      </rPr>
      <t>(Q1)</t>
    </r>
  </si>
  <si>
    <r>
      <rPr>
        <sz val="9"/>
        <color rgb="FF000000"/>
        <rFont val="Calibri"/>
      </rPr>
      <t>Ethics and Engineering</t>
    </r>
    <r>
      <rPr>
        <b/>
        <sz val="9"/>
        <color rgb="FF000000"/>
        <rFont val="Calibri"/>
      </rPr>
      <t xml:space="preserve"> (Q3)</t>
    </r>
  </si>
  <si>
    <t xml:space="preserve">Subtotal: </t>
  </si>
  <si>
    <t>MSE-MEA Obligatory I</t>
  </si>
  <si>
    <t>MS43100</t>
  </si>
  <si>
    <t>Science of Failure</t>
  </si>
  <si>
    <t>MS43120</t>
  </si>
  <si>
    <t>Corrosion Engineering</t>
  </si>
  <si>
    <t>MSE-MEA Obligatory II</t>
  </si>
  <si>
    <t>Select min. 8 EC</t>
  </si>
  <si>
    <t>Enter 'y' to select course →</t>
  </si>
  <si>
    <t>MS43110</t>
  </si>
  <si>
    <t>Joining Technologies</t>
  </si>
  <si>
    <t>MS43115</t>
  </si>
  <si>
    <t>Materials Selection for Engineering Applications</t>
  </si>
  <si>
    <t>MS43210</t>
  </si>
  <si>
    <t>Advanced Characterisation</t>
  </si>
  <si>
    <t>MS43801</t>
  </si>
  <si>
    <t>Determination of Microstructure</t>
  </si>
  <si>
    <r>
      <rPr>
        <b/>
        <sz val="11"/>
        <color rgb="FF242424"/>
        <rFont val="Calibri"/>
        <family val="2"/>
        <scheme val="minor"/>
      </rPr>
      <t>Note</t>
    </r>
    <r>
      <rPr>
        <sz val="11"/>
        <color rgb="FF242424"/>
        <rFont val="Calibri"/>
        <family val="2"/>
        <scheme val="minor"/>
      </rPr>
      <t>: Electives for your 1st year can be chosen on page 2.</t>
    </r>
  </si>
  <si>
    <t>Page 2 of 3</t>
  </si>
  <si>
    <t>2nd YEAR</t>
  </si>
  <si>
    <t>MSE Graduation Project</t>
  </si>
  <si>
    <t>MS53010-20</t>
  </si>
  <si>
    <t>MSE Literature Research</t>
  </si>
  <si>
    <t>MS53035</t>
  </si>
  <si>
    <t>MSE MSc Thesis</t>
  </si>
  <si>
    <t>[2]</t>
  </si>
  <si>
    <t>MSE Electives 2nd year</t>
  </si>
  <si>
    <t>Elective courses (choose more 1st year electives)</t>
  </si>
  <si>
    <t>MS43702</t>
  </si>
  <si>
    <t>Materials Elective Project I</t>
  </si>
  <si>
    <t>[1]</t>
  </si>
  <si>
    <t>MS43706</t>
  </si>
  <si>
    <t>Materials Elective Project II</t>
  </si>
  <si>
    <t>MS53200</t>
  </si>
  <si>
    <t>External Research Project</t>
  </si>
  <si>
    <t>IFM4040</t>
  </si>
  <si>
    <t>Joint Interdisciplinary Project</t>
  </si>
  <si>
    <t>1st YEAR ELECTIVES</t>
  </si>
  <si>
    <t>MSE Electives 1st year (pre-approved)</t>
  </si>
  <si>
    <t>Select course name</t>
  </si>
  <si>
    <t xml:space="preserve"> from dropdown →</t>
  </si>
  <si>
    <t>Select "year" = 2 if you take electives in your 2nd year.</t>
  </si>
  <si>
    <t>Other Electives 1st year (need approval)</t>
  </si>
  <si>
    <t>Complete</t>
  </si>
  <si>
    <t>Code</t>
  </si>
  <si>
    <t>If applicable, motivate why your other electives fit your program:</t>
  </si>
  <si>
    <t xml:space="preserve"> </t>
  </si>
  <si>
    <t>Motivated</t>
  </si>
  <si>
    <t>Good</t>
  </si>
  <si>
    <t>Page 3 of 3</t>
  </si>
  <si>
    <t>Make sure that your form is complete:</t>
  </si>
  <si>
    <t>Study load overview (EC per quarter)</t>
  </si>
  <si>
    <t>Form requirements</t>
  </si>
  <si>
    <t>1. Personal information complete</t>
  </si>
  <si>
    <t>Year total</t>
  </si>
  <si>
    <t>2. Obligatory course requirements met</t>
  </si>
  <si>
    <t>Year 1</t>
  </si>
  <si>
    <t>3. Total programme has at least 120 EC</t>
  </si>
  <si>
    <t>Year 2</t>
  </si>
  <si>
    <t>4. Other Electives complete &amp; motivated</t>
  </si>
  <si>
    <t>Programme total:</t>
  </si>
  <si>
    <t>It is recommended to do appr. 15 EC per quarter.</t>
  </si>
  <si>
    <t>Comments on your programme: (optional)</t>
  </si>
  <si>
    <t>1. Fill in this form and save as PDF with name:</t>
  </si>
  <si>
    <t>Signature MSc track coordinator:</t>
  </si>
  <si>
    <t>Signature student:</t>
  </si>
  <si>
    <t>Signature (on behalf of):</t>
  </si>
  <si>
    <t>Dr. Y. (Yaiza) Gonzalez Garcia</t>
  </si>
  <si>
    <t>Board of Examiners</t>
  </si>
  <si>
    <t>Date:</t>
  </si>
  <si>
    <r>
      <rPr>
        <b/>
        <sz val="10"/>
        <color rgb="FF000000"/>
        <rFont val="Calibri"/>
        <scheme val="minor"/>
      </rPr>
      <t xml:space="preserve">Note:
</t>
    </r>
    <r>
      <rPr>
        <i/>
        <sz val="10"/>
        <color rgb="FF000000"/>
        <rFont val="Calibri"/>
        <scheme val="minor"/>
      </rPr>
      <t>-</t>
    </r>
    <r>
      <rPr>
        <sz val="10"/>
        <color rgb="FF000000"/>
        <rFont val="Calibri"/>
        <scheme val="minor"/>
      </rPr>
      <t xml:space="preserve"> Handwritten forms will not be handled.
- By signing, the Board of Examiners grants its approval to follow the courses. This approval does not extend to the conversion of the obtained credits, as proposed by the student. Credits obtained </t>
    </r>
    <r>
      <rPr>
        <b/>
        <sz val="10"/>
        <color rgb="FF000000"/>
        <rFont val="Calibri"/>
        <scheme val="minor"/>
      </rPr>
      <t xml:space="preserve">abroad </t>
    </r>
    <r>
      <rPr>
        <sz val="10"/>
        <color rgb="FF000000"/>
        <rFont val="Calibri"/>
        <scheme val="minor"/>
      </rPr>
      <t>are not always directly convertible on a 1-to-1 basis. As such, Delft University of Technology may convert the credits differently.</t>
    </r>
  </si>
  <si>
    <t>End of form</t>
  </si>
  <si>
    <t>Social courses</t>
  </si>
  <si>
    <t>Courses:</t>
  </si>
  <si>
    <t>Recommended electives (pre-approved)</t>
  </si>
  <si>
    <t>Unused</t>
  </si>
  <si>
    <t>AE4ASM001</t>
  </si>
  <si>
    <t>Design of Lightweight Structures I: Composites and Metals</t>
  </si>
  <si>
    <t>AE4ASM004</t>
  </si>
  <si>
    <t>Manufacturing of Aerospace Structures &amp; Materials</t>
  </si>
  <si>
    <t>AE4ASM005</t>
  </si>
  <si>
    <t>Fatigue of Structures &amp; Materials</t>
  </si>
  <si>
    <t>AE4ASM103</t>
  </si>
  <si>
    <t>Functional Coatings</t>
  </si>
  <si>
    <t>AE4ASM109</t>
  </si>
  <si>
    <t>Design &amp; Analysis of Composite Structures I</t>
  </si>
  <si>
    <t>AE4ASM504</t>
  </si>
  <si>
    <t>Structural Integrity and Maintenance</t>
  </si>
  <si>
    <t>AE4ASM510</t>
  </si>
  <si>
    <t>Design &amp; Analysis of Composite Structures II</t>
  </si>
  <si>
    <t>BM41035</t>
  </si>
  <si>
    <t>Biomaterials</t>
  </si>
  <si>
    <t>CH3783</t>
  </si>
  <si>
    <t>Materials Chemistry for The Nuclear Fuel Cycle</t>
  </si>
  <si>
    <t>ET4376</t>
  </si>
  <si>
    <t>Photovoltaic Basics</t>
  </si>
  <si>
    <t>ET4377</t>
  </si>
  <si>
    <t>Photovoltaic Technologies</t>
  </si>
  <si>
    <t>ME45204</t>
  </si>
  <si>
    <t>Electrochemical Energy Storage</t>
  </si>
  <si>
    <t>MS43040</t>
  </si>
  <si>
    <t>Machine Learning for Materials Design</t>
  </si>
  <si>
    <t>MS43200</t>
  </si>
  <si>
    <t>Metals Science II</t>
  </si>
  <si>
    <t>MS43205</t>
  </si>
  <si>
    <t>Computational Materials Science II</t>
  </si>
  <si>
    <t>MS43215</t>
  </si>
  <si>
    <t>Steel Science</t>
  </si>
  <si>
    <t>MS43220</t>
  </si>
  <si>
    <t>Corrosion Science</t>
  </si>
  <si>
    <t>MS43305</t>
  </si>
  <si>
    <t>Materials for Hydrogen and Solar Energy Technology</t>
  </si>
  <si>
    <t>MS43310</t>
  </si>
  <si>
    <t>Materials at High Temperature</t>
  </si>
  <si>
    <t>MS43315</t>
  </si>
  <si>
    <t>Recycling Engineering Materials</t>
  </si>
  <si>
    <t>MS43325</t>
  </si>
  <si>
    <t>Application of Materials in High Tech Engineering</t>
  </si>
  <si>
    <t>MS43330</t>
  </si>
  <si>
    <t>Sustainable Metals Production</t>
  </si>
  <si>
    <t>MS43805</t>
  </si>
  <si>
    <t>Metallic Materials in Maritime Structures</t>
  </si>
  <si>
    <t>MS43810</t>
  </si>
  <si>
    <t>Materials in Art and Design</t>
  </si>
  <si>
    <t>MS43825</t>
  </si>
  <si>
    <t>Radiation damage in materials</t>
  </si>
  <si>
    <t>SET3013</t>
  </si>
  <si>
    <t>Renewable Energy</t>
  </si>
  <si>
    <t>SET3055</t>
  </si>
  <si>
    <t>Economics and Regulation of Sustainable Engergy Systems</t>
  </si>
  <si>
    <t xml:space="preserve">TPM403SET </t>
  </si>
  <si>
    <t>Technology Entrepreneurship and Sustainability</t>
  </si>
  <si>
    <t>Selected courses overview</t>
  </si>
  <si>
    <t>Avg. EC per quarter</t>
  </si>
  <si>
    <t>Version 2</t>
  </si>
  <si>
    <t>Fixed suggested file name</t>
  </si>
  <si>
    <t>Changed version requirement and added link to get Office 365</t>
  </si>
  <si>
    <t>Fixed Emails 3mE &gt; ME &amp; fixed hyperlinks</t>
  </si>
  <si>
    <t>Fixed spelling mistake Europian &gt; European</t>
  </si>
  <si>
    <t>Fixed print margins &amp; added page breaks</t>
  </si>
  <si>
    <t>Fixed year 2 subtotal</t>
  </si>
  <si>
    <t>Removed year 2 project year selection</t>
  </si>
  <si>
    <t>Fixed free elective complete check</t>
  </si>
  <si>
    <t>Aligned emails in form</t>
  </si>
  <si>
    <t>Added instruction to write short motivations</t>
  </si>
  <si>
    <t>24-25v1</t>
  </si>
  <si>
    <t>Updated all courses 24-25</t>
  </si>
  <si>
    <t>Update titles of blocks</t>
  </si>
  <si>
    <t>Added note Board of Examiners</t>
  </si>
  <si>
    <t>Updated year in header to 24-25</t>
  </si>
  <si>
    <t>Removed homologation block</t>
  </si>
  <si>
    <t>24-25v2</t>
  </si>
  <si>
    <t xml:space="preserve">Added quarter choice WM0320TU </t>
  </si>
  <si>
    <t>Removed AE4ASM516, ID5356, MS43801</t>
  </si>
  <si>
    <t>Changed code SET3014</t>
  </si>
  <si>
    <t>Changed name MS43805</t>
  </si>
  <si>
    <t>Added ME45204, TPM403SET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</si>
</sst>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9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rgb="FF00B0F0"/>
      <name val="Calibri"/>
      <family val="2"/>
      <scheme val="minor"/>
    </font>
    <font>
      <sz val="8"/>
      <color rgb="FF00B0F0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Wingdings"/>
      <charset val="2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Calibri"/>
    </font>
    <font>
      <b/>
      <sz val="9"/>
      <color rgb="FF000000"/>
      <name val="Calibri"/>
    </font>
    <font>
      <sz val="11"/>
      <color rgb="FF242424"/>
      <name val="Calibri"/>
      <family val="2"/>
      <scheme val="minor"/>
    </font>
    <font>
      <b/>
      <sz val="11"/>
      <color rgb="FF242424"/>
      <name val="Calibri"/>
      <family val="2"/>
      <scheme val="minor"/>
    </font>
    <font>
      <sz val="9"/>
      <name val="Wingdings"/>
      <charset val="2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1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 style="thin">
        <color theme="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ck">
        <color theme="1" tint="0.499984740745262"/>
      </right>
      <top/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1"/>
      </left>
      <right/>
      <top style="thin">
        <color theme="0" tint="-0.14996795556505021"/>
      </top>
      <bottom/>
      <diagonal/>
    </border>
    <border>
      <left/>
      <right style="thin">
        <color theme="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1"/>
      </left>
      <right style="thin">
        <color theme="0" tint="-0.14996795556505021"/>
      </right>
      <top style="thin">
        <color theme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rgb="FF000000"/>
      </left>
      <right style="thin">
        <color theme="0" tint="-0.14993743705557422"/>
      </right>
      <top style="thin">
        <color rgb="FF000000"/>
      </top>
      <bottom/>
      <diagonal/>
    </border>
    <border>
      <left style="thin">
        <color theme="0" tint="-0.14993743705557422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theme="0" tint="-0.14993743705557422"/>
      </right>
      <top style="thin">
        <color theme="0" tint="-0.14993743705557422"/>
      </top>
      <bottom style="thin">
        <color rgb="FF000000"/>
      </bottom>
      <diagonal/>
    </border>
    <border>
      <left style="thin">
        <color theme="0" tint="-0.14993743705557422"/>
      </left>
      <right style="thin">
        <color rgb="FF000000"/>
      </right>
      <top style="thin">
        <color theme="0" tint="-0.14993743705557422"/>
      </top>
      <bottom style="thin">
        <color rgb="FF00000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16">
    <xf numFmtId="0" fontId="0" fillId="0" borderId="0" xfId="0"/>
    <xf numFmtId="0" fontId="3" fillId="0" borderId="0" xfId="0" applyFont="1"/>
    <xf numFmtId="0" fontId="10" fillId="0" borderId="0" xfId="0" applyFont="1"/>
    <xf numFmtId="0" fontId="0" fillId="0" borderId="0" xfId="0" quotePrefix="1"/>
    <xf numFmtId="0" fontId="4" fillId="0" borderId="0" xfId="0" applyFont="1"/>
    <xf numFmtId="0" fontId="6" fillId="0" borderId="0" xfId="0" applyFont="1"/>
    <xf numFmtId="0" fontId="17" fillId="0" borderId="0" xfId="0" applyFont="1" applyAlignment="1">
      <alignment horizontal="center"/>
    </xf>
    <xf numFmtId="0" fontId="0" fillId="2" borderId="0" xfId="0" applyFill="1"/>
    <xf numFmtId="0" fontId="1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36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center"/>
    </xf>
    <xf numFmtId="0" fontId="25" fillId="3" borderId="2" xfId="0" applyFont="1" applyFill="1" applyBorder="1" applyAlignment="1" applyProtection="1">
      <alignment horizontal="center"/>
      <protection locked="0"/>
    </xf>
    <xf numFmtId="0" fontId="18" fillId="0" borderId="0" xfId="0" applyFont="1"/>
    <xf numFmtId="0" fontId="18" fillId="0" borderId="0" xfId="0" quotePrefix="1" applyFont="1"/>
    <xf numFmtId="0" fontId="14" fillId="3" borderId="0" xfId="1" applyFont="1" applyFill="1" applyAlignment="1" applyProtection="1"/>
    <xf numFmtId="0" fontId="29" fillId="3" borderId="0" xfId="1" applyFont="1" applyFill="1" applyAlignment="1" applyProtection="1"/>
    <xf numFmtId="0" fontId="22" fillId="0" borderId="0" xfId="0" applyFont="1"/>
    <xf numFmtId="0" fontId="22" fillId="7" borderId="0" xfId="0" applyFont="1" applyFill="1"/>
    <xf numFmtId="0" fontId="21" fillId="7" borderId="0" xfId="0" applyFont="1" applyFill="1" applyAlignment="1">
      <alignment horizontal="center"/>
    </xf>
    <xf numFmtId="0" fontId="20" fillId="7" borderId="0" xfId="0" applyFont="1" applyFill="1"/>
    <xf numFmtId="0" fontId="23" fillId="7" borderId="0" xfId="0" applyFont="1" applyFill="1" applyAlignment="1">
      <alignment vertical="top" wrapText="1"/>
    </xf>
    <xf numFmtId="0" fontId="23" fillId="7" borderId="0" xfId="0" applyFont="1" applyFill="1" applyAlignment="1">
      <alignment horizontal="center" vertical="top" wrapText="1"/>
    </xf>
    <xf numFmtId="0" fontId="24" fillId="7" borderId="0" xfId="0" applyFont="1" applyFill="1"/>
    <xf numFmtId="0" fontId="23" fillId="7" borderId="0" xfId="0" applyFont="1" applyFill="1" applyAlignment="1">
      <alignment horizontal="center"/>
    </xf>
    <xf numFmtId="0" fontId="23" fillId="7" borderId="0" xfId="0" applyFont="1" applyFill="1"/>
    <xf numFmtId="0" fontId="21" fillId="7" borderId="0" xfId="0" applyFont="1" applyFill="1" applyAlignment="1">
      <alignment vertical="center"/>
    </xf>
    <xf numFmtId="0" fontId="31" fillId="7" borderId="0" xfId="0" applyFont="1" applyFill="1" applyAlignment="1">
      <alignment horizontal="right"/>
    </xf>
    <xf numFmtId="0" fontId="23" fillId="7" borderId="60" xfId="0" applyFont="1" applyFill="1" applyBorder="1"/>
    <xf numFmtId="0" fontId="0" fillId="7" borderId="0" xfId="0" applyFill="1"/>
    <xf numFmtId="0" fontId="31" fillId="7" borderId="0" xfId="0" applyFont="1" applyFill="1" applyAlignment="1">
      <alignment vertical="top" wrapText="1"/>
    </xf>
    <xf numFmtId="0" fontId="15" fillId="4" borderId="0" xfId="0" applyFont="1" applyFill="1"/>
    <xf numFmtId="0" fontId="14" fillId="3" borderId="0" xfId="1" applyFont="1" applyFill="1" applyAlignment="1" applyProtection="1">
      <alignment horizontal="right"/>
    </xf>
    <xf numFmtId="0" fontId="28" fillId="4" borderId="0" xfId="0" applyFont="1" applyFill="1" applyAlignment="1">
      <alignment horizontal="right"/>
    </xf>
    <xf numFmtId="0" fontId="35" fillId="4" borderId="0" xfId="0" applyFont="1" applyFill="1" applyAlignment="1">
      <alignment horizontal="right"/>
    </xf>
    <xf numFmtId="0" fontId="0" fillId="4" borderId="0" xfId="0" applyFill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1" applyFont="1" applyFill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25" fillId="3" borderId="15" xfId="0" applyFont="1" applyFill="1" applyBorder="1" applyAlignment="1" applyProtection="1">
      <alignment horizontal="center"/>
      <protection locked="0"/>
    </xf>
    <xf numFmtId="0" fontId="25" fillId="3" borderId="17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right" vertical="top" wrapText="1"/>
    </xf>
    <xf numFmtId="0" fontId="12" fillId="0" borderId="0" xfId="1" applyFont="1" applyFill="1"/>
    <xf numFmtId="0" fontId="10" fillId="0" borderId="0" xfId="0" applyFont="1" applyAlignment="1">
      <alignment vertical="top"/>
    </xf>
    <xf numFmtId="0" fontId="15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0" fillId="0" borderId="0" xfId="0" quotePrefix="1" applyAlignment="1">
      <alignment horizontal="left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1" applyFill="1" applyAlignment="1">
      <alignment horizontal="left" wrapText="1"/>
    </xf>
    <xf numFmtId="0" fontId="36" fillId="0" borderId="0" xfId="0" applyFont="1" applyAlignment="1">
      <alignment horizontal="left"/>
    </xf>
    <xf numFmtId="0" fontId="0" fillId="0" borderId="31" xfId="0" applyBorder="1" applyAlignment="1">
      <alignment horizontal="center"/>
    </xf>
    <xf numFmtId="0" fontId="27" fillId="0" borderId="0" xfId="0" applyFont="1"/>
    <xf numFmtId="0" fontId="27" fillId="0" borderId="0" xfId="0" quotePrefix="1" applyFont="1"/>
    <xf numFmtId="0" fontId="0" fillId="4" borderId="0" xfId="0" applyFill="1" applyAlignment="1">
      <alignment horizontal="right"/>
    </xf>
    <xf numFmtId="0" fontId="0" fillId="4" borderId="0" xfId="0" applyFill="1" applyAlignment="1">
      <alignment horizontal="center"/>
    </xf>
    <xf numFmtId="0" fontId="0" fillId="0" borderId="0" xfId="0" applyAlignment="1">
      <alignment vertical="center"/>
    </xf>
    <xf numFmtId="0" fontId="0" fillId="3" borderId="0" xfId="0" applyFill="1"/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33" fillId="3" borderId="0" xfId="0" applyFont="1" applyFill="1" applyAlignment="1">
      <alignment horizontal="right" vertical="center"/>
    </xf>
    <xf numFmtId="0" fontId="18" fillId="3" borderId="0" xfId="0" applyFont="1" applyFill="1" applyAlignment="1">
      <alignment vertical="center"/>
    </xf>
    <xf numFmtId="0" fontId="18" fillId="3" borderId="65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65" xfId="0" applyFont="1" applyFill="1" applyBorder="1" applyAlignment="1">
      <alignment vertical="center"/>
    </xf>
    <xf numFmtId="0" fontId="4" fillId="3" borderId="0" xfId="0" applyFont="1" applyFill="1"/>
    <xf numFmtId="0" fontId="15" fillId="3" borderId="0" xfId="0" applyFont="1" applyFill="1"/>
    <xf numFmtId="0" fontId="26" fillId="3" borderId="0" xfId="0" applyFont="1" applyFill="1"/>
    <xf numFmtId="0" fontId="8" fillId="3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0" fontId="16" fillId="3" borderId="48" xfId="0" applyFont="1" applyFill="1" applyBorder="1" applyAlignment="1">
      <alignment horizontal="center"/>
    </xf>
    <xf numFmtId="0" fontId="3" fillId="2" borderId="0" xfId="0" applyFont="1" applyFill="1"/>
    <xf numFmtId="0" fontId="3" fillId="3" borderId="7" xfId="0" applyFont="1" applyFill="1" applyBorder="1"/>
    <xf numFmtId="0" fontId="3" fillId="3" borderId="56" xfId="0" applyFont="1" applyFill="1" applyBorder="1"/>
    <xf numFmtId="0" fontId="34" fillId="3" borderId="0" xfId="0" applyFont="1" applyFill="1"/>
    <xf numFmtId="0" fontId="4" fillId="3" borderId="0" xfId="0" applyFont="1" applyFill="1" applyAlignment="1">
      <alignment horizontal="left"/>
    </xf>
    <xf numFmtId="0" fontId="26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16" fillId="3" borderId="2" xfId="0" applyFont="1" applyFill="1" applyBorder="1" applyAlignment="1">
      <alignment horizontal="center"/>
    </xf>
    <xf numFmtId="0" fontId="30" fillId="5" borderId="0" xfId="0" applyFont="1" applyFill="1"/>
    <xf numFmtId="0" fontId="3" fillId="5" borderId="0" xfId="0" applyFont="1" applyFill="1"/>
    <xf numFmtId="0" fontId="3" fillId="3" borderId="0" xfId="0" quotePrefix="1" applyFont="1" applyFill="1"/>
    <xf numFmtId="0" fontId="0" fillId="0" borderId="11" xfId="0" applyBorder="1"/>
    <xf numFmtId="0" fontId="3" fillId="3" borderId="12" xfId="0" applyFont="1" applyFill="1" applyBorder="1"/>
    <xf numFmtId="0" fontId="9" fillId="3" borderId="12" xfId="0" applyFont="1" applyFill="1" applyBorder="1"/>
    <xf numFmtId="14" fontId="9" fillId="3" borderId="12" xfId="0" applyNumberFormat="1" applyFont="1" applyFill="1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/>
    <xf numFmtId="0" fontId="0" fillId="3" borderId="11" xfId="0" applyFill="1" applyBorder="1"/>
    <xf numFmtId="0" fontId="0" fillId="0" borderId="12" xfId="0" applyBorder="1"/>
    <xf numFmtId="14" fontId="9" fillId="3" borderId="12" xfId="0" applyNumberFormat="1" applyFont="1" applyFill="1" applyBorder="1"/>
    <xf numFmtId="0" fontId="0" fillId="3" borderId="9" xfId="0" applyFill="1" applyBorder="1"/>
    <xf numFmtId="0" fontId="0" fillId="3" borderId="18" xfId="0" applyFill="1" applyBorder="1"/>
    <xf numFmtId="0" fontId="0" fillId="0" borderId="9" xfId="0" applyBorder="1"/>
    <xf numFmtId="0" fontId="3" fillId="3" borderId="18" xfId="0" applyFont="1" applyFill="1" applyBorder="1"/>
    <xf numFmtId="0" fontId="0" fillId="0" borderId="19" xfId="0" applyBorder="1"/>
    <xf numFmtId="0" fontId="3" fillId="3" borderId="1" xfId="0" applyFont="1" applyFill="1" applyBorder="1"/>
    <xf numFmtId="0" fontId="3" fillId="3" borderId="20" xfId="0" applyFont="1" applyFill="1" applyBorder="1"/>
    <xf numFmtId="0" fontId="0" fillId="3" borderId="19" xfId="0" applyFill="1" applyBorder="1"/>
    <xf numFmtId="0" fontId="0" fillId="0" borderId="1" xfId="0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31" xfId="0" applyBorder="1" applyAlignment="1">
      <alignment horizontal="left"/>
    </xf>
    <xf numFmtId="0" fontId="11" fillId="0" borderId="0" xfId="1" applyFill="1" applyAlignment="1" applyProtection="1"/>
    <xf numFmtId="0" fontId="16" fillId="3" borderId="61" xfId="0" applyFont="1" applyFill="1" applyBorder="1" applyAlignment="1">
      <alignment horizontal="center"/>
    </xf>
    <xf numFmtId="0" fontId="16" fillId="3" borderId="75" xfId="0" applyFont="1" applyFill="1" applyBorder="1" applyAlignment="1">
      <alignment horizontal="center"/>
    </xf>
    <xf numFmtId="0" fontId="16" fillId="3" borderId="75" xfId="0" quotePrefix="1" applyFont="1" applyFill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vertical="center"/>
    </xf>
    <xf numFmtId="0" fontId="11" fillId="2" borderId="0" xfId="1" applyFill="1" applyAlignment="1">
      <alignment horizontal="left" vertical="center" wrapText="1"/>
    </xf>
    <xf numFmtId="0" fontId="37" fillId="0" borderId="0" xfId="0" applyFont="1" applyAlignment="1">
      <alignment horizontal="left" vertical="top" wrapText="1"/>
    </xf>
    <xf numFmtId="0" fontId="9" fillId="3" borderId="0" xfId="0" applyFont="1" applyFill="1"/>
    <xf numFmtId="0" fontId="26" fillId="3" borderId="0" xfId="0" quotePrefix="1" applyFont="1" applyFill="1"/>
    <xf numFmtId="0" fontId="3" fillId="3" borderId="29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62" xfId="0" applyFont="1" applyFill="1" applyBorder="1"/>
    <xf numFmtId="0" fontId="3" fillId="3" borderId="64" xfId="0" applyFont="1" applyFill="1" applyBorder="1"/>
    <xf numFmtId="0" fontId="3" fillId="3" borderId="3" xfId="0" applyFont="1" applyFill="1" applyBorder="1"/>
    <xf numFmtId="0" fontId="19" fillId="3" borderId="0" xfId="0" applyFont="1" applyFill="1"/>
    <xf numFmtId="0" fontId="3" fillId="3" borderId="99" xfId="0" applyFont="1" applyFill="1" applyBorder="1"/>
    <xf numFmtId="0" fontId="16" fillId="3" borderId="100" xfId="0" applyFont="1" applyFill="1" applyBorder="1" applyAlignment="1">
      <alignment horizontal="center"/>
    </xf>
    <xf numFmtId="0" fontId="3" fillId="3" borderId="10" xfId="0" applyFont="1" applyFill="1" applyBorder="1"/>
    <xf numFmtId="0" fontId="3" fillId="3" borderId="49" xfId="0" applyFont="1" applyFill="1" applyBorder="1"/>
    <xf numFmtId="0" fontId="3" fillId="3" borderId="112" xfId="0" applyFont="1" applyFill="1" applyBorder="1"/>
    <xf numFmtId="0" fontId="3" fillId="3" borderId="114" xfId="0" applyFont="1" applyFill="1" applyBorder="1"/>
    <xf numFmtId="0" fontId="16" fillId="3" borderId="108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3" fillId="3" borderId="67" xfId="0" applyFont="1" applyFill="1" applyBorder="1"/>
    <xf numFmtId="0" fontId="16" fillId="3" borderId="0" xfId="0" applyFont="1" applyFill="1" applyAlignment="1">
      <alignment horizontal="center"/>
    </xf>
    <xf numFmtId="0" fontId="3" fillId="3" borderId="66" xfId="0" applyFont="1" applyFill="1" applyBorder="1"/>
    <xf numFmtId="0" fontId="16" fillId="3" borderId="8" xfId="0" applyFont="1" applyFill="1" applyBorder="1" applyAlignment="1">
      <alignment horizontal="center"/>
    </xf>
    <xf numFmtId="0" fontId="16" fillId="3" borderId="49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64" xfId="0" applyFont="1" applyFill="1" applyBorder="1" applyAlignment="1">
      <alignment horizontal="center"/>
    </xf>
    <xf numFmtId="0" fontId="16" fillId="3" borderId="57" xfId="0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3" fillId="3" borderId="76" xfId="0" applyFont="1" applyFill="1" applyBorder="1"/>
    <xf numFmtId="0" fontId="3" fillId="3" borderId="73" xfId="0" applyFont="1" applyFill="1" applyBorder="1"/>
    <xf numFmtId="0" fontId="3" fillId="3" borderId="77" xfId="0" applyFont="1" applyFill="1" applyBorder="1"/>
    <xf numFmtId="0" fontId="16" fillId="3" borderId="74" xfId="0" applyFont="1" applyFill="1" applyBorder="1" applyAlignment="1">
      <alignment horizontal="center"/>
    </xf>
    <xf numFmtId="0" fontId="16" fillId="3" borderId="77" xfId="0" applyFont="1" applyFill="1" applyBorder="1" applyAlignment="1">
      <alignment horizontal="center"/>
    </xf>
    <xf numFmtId="0" fontId="16" fillId="3" borderId="70" xfId="0" applyFont="1" applyFill="1" applyBorder="1" applyAlignment="1">
      <alignment horizontal="center"/>
    </xf>
    <xf numFmtId="0" fontId="14" fillId="0" borderId="79" xfId="0" applyFont="1" applyBorder="1" applyAlignment="1">
      <alignment vertical="center"/>
    </xf>
    <xf numFmtId="0" fontId="3" fillId="3" borderId="80" xfId="0" applyFont="1" applyFill="1" applyBorder="1"/>
    <xf numFmtId="0" fontId="3" fillId="3" borderId="81" xfId="0" applyFont="1" applyFill="1" applyBorder="1"/>
    <xf numFmtId="0" fontId="3" fillId="3" borderId="82" xfId="0" applyFont="1" applyFill="1" applyBorder="1"/>
    <xf numFmtId="0" fontId="16" fillId="3" borderId="78" xfId="0" applyFont="1" applyFill="1" applyBorder="1" applyAlignment="1">
      <alignment horizontal="center"/>
    </xf>
    <xf numFmtId="0" fontId="16" fillId="3" borderId="82" xfId="0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14" fillId="0" borderId="57" xfId="0" applyFont="1" applyBorder="1" applyAlignment="1">
      <alignment vertical="center"/>
    </xf>
    <xf numFmtId="0" fontId="14" fillId="0" borderId="68" xfId="0" applyFont="1" applyBorder="1" applyAlignment="1">
      <alignment vertical="center"/>
    </xf>
    <xf numFmtId="0" fontId="3" fillId="3" borderId="57" xfId="0" applyFont="1" applyFill="1" applyBorder="1"/>
    <xf numFmtId="0" fontId="14" fillId="0" borderId="3" xfId="0" applyFont="1" applyBorder="1" applyAlignment="1">
      <alignment vertical="center"/>
    </xf>
    <xf numFmtId="0" fontId="3" fillId="3" borderId="50" xfId="0" applyFont="1" applyFill="1" applyBorder="1"/>
    <xf numFmtId="0" fontId="18" fillId="2" borderId="0" xfId="0" applyFont="1" applyFill="1"/>
    <xf numFmtId="0" fontId="16" fillId="3" borderId="0" xfId="0" applyFont="1" applyFill="1"/>
    <xf numFmtId="0" fontId="18" fillId="3" borderId="0" xfId="0" applyFont="1" applyFill="1"/>
    <xf numFmtId="0" fontId="11" fillId="0" borderId="0" xfId="1" applyAlignment="1">
      <alignment vertical="top" wrapText="1"/>
    </xf>
    <xf numFmtId="0" fontId="29" fillId="0" borderId="0" xfId="1" applyFont="1" applyFill="1" applyAlignment="1" applyProtection="1"/>
    <xf numFmtId="0" fontId="29" fillId="3" borderId="0" xfId="1" applyFont="1" applyFill="1"/>
    <xf numFmtId="0" fontId="0" fillId="6" borderId="0" xfId="0" applyFill="1"/>
    <xf numFmtId="0" fontId="3" fillId="6" borderId="0" xfId="0" applyFont="1" applyFill="1" applyAlignment="1">
      <alignment horizontal="right"/>
    </xf>
    <xf numFmtId="0" fontId="3" fillId="6" borderId="0" xfId="0" applyFont="1" applyFill="1" applyAlignment="1">
      <alignment vertical="top" wrapText="1"/>
    </xf>
    <xf numFmtId="0" fontId="3" fillId="6" borderId="0" xfId="0" applyFont="1" applyFill="1"/>
    <xf numFmtId="0" fontId="4" fillId="6" borderId="0" xfId="0" applyFont="1" applyFill="1"/>
    <xf numFmtId="0" fontId="3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 vertical="center" wrapText="1"/>
    </xf>
    <xf numFmtId="0" fontId="16" fillId="3" borderId="115" xfId="0" applyFont="1" applyFill="1" applyBorder="1" applyAlignment="1">
      <alignment horizontal="center"/>
    </xf>
    <xf numFmtId="0" fontId="16" fillId="3" borderId="101" xfId="0" applyFont="1" applyFill="1" applyBorder="1" applyAlignment="1">
      <alignment horizontal="center"/>
    </xf>
    <xf numFmtId="0" fontId="16" fillId="3" borderId="63" xfId="0" applyFont="1" applyFill="1" applyBorder="1" applyAlignment="1">
      <alignment horizontal="center"/>
    </xf>
    <xf numFmtId="0" fontId="25" fillId="3" borderId="52" xfId="0" applyFont="1" applyFill="1" applyBorder="1" applyAlignment="1" applyProtection="1">
      <alignment horizontal="center"/>
      <protection locked="0"/>
    </xf>
    <xf numFmtId="0" fontId="25" fillId="3" borderId="3" xfId="0" applyFont="1" applyFill="1" applyBorder="1" applyAlignment="1" applyProtection="1">
      <alignment horizontal="center"/>
      <protection locked="0"/>
    </xf>
    <xf numFmtId="0" fontId="25" fillId="3" borderId="43" xfId="0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38" fillId="0" borderId="0" xfId="0" applyFont="1" applyAlignment="1">
      <alignment wrapText="1"/>
    </xf>
    <xf numFmtId="0" fontId="3" fillId="3" borderId="0" xfId="0" applyFont="1" applyFill="1" applyProtection="1">
      <protection locked="0"/>
    </xf>
    <xf numFmtId="0" fontId="19" fillId="3" borderId="0" xfId="0" applyFont="1" applyFill="1" applyProtection="1">
      <protection locked="0"/>
    </xf>
    <xf numFmtId="0" fontId="14" fillId="3" borderId="0" xfId="0" applyFont="1" applyFill="1" applyAlignment="1">
      <alignment vertical="center"/>
    </xf>
    <xf numFmtId="0" fontId="16" fillId="3" borderId="74" xfId="0" quotePrefix="1" applyFont="1" applyFill="1" applyBorder="1" applyAlignment="1">
      <alignment horizontal="center"/>
    </xf>
    <xf numFmtId="0" fontId="16" fillId="3" borderId="77" xfId="0" quotePrefix="1" applyFont="1" applyFill="1" applyBorder="1" applyAlignment="1">
      <alignment horizontal="center"/>
    </xf>
    <xf numFmtId="0" fontId="16" fillId="3" borderId="70" xfId="0" quotePrefix="1" applyFont="1" applyFill="1" applyBorder="1" applyAlignment="1">
      <alignment horizontal="center"/>
    </xf>
    <xf numFmtId="0" fontId="26" fillId="3" borderId="6" xfId="0" applyFont="1" applyFill="1" applyBorder="1"/>
    <xf numFmtId="0" fontId="43" fillId="0" borderId="0" xfId="0" applyFont="1" applyAlignment="1">
      <alignment vertical="center"/>
    </xf>
    <xf numFmtId="0" fontId="15" fillId="0" borderId="0" xfId="0" applyFont="1"/>
    <xf numFmtId="0" fontId="44" fillId="0" borderId="0" xfId="0" applyFont="1" applyAlignment="1">
      <alignment vertical="center"/>
    </xf>
    <xf numFmtId="0" fontId="31" fillId="7" borderId="0" xfId="0" applyFont="1" applyFill="1" applyAlignment="1">
      <alignment horizontal="right" vertical="top"/>
    </xf>
    <xf numFmtId="0" fontId="46" fillId="0" borderId="0" xfId="0" applyFont="1"/>
    <xf numFmtId="0" fontId="14" fillId="7" borderId="0" xfId="0" applyFont="1" applyFill="1" applyAlignment="1">
      <alignment horizontal="center"/>
    </xf>
    <xf numFmtId="0" fontId="14" fillId="7" borderId="0" xfId="0" applyFont="1" applyFill="1"/>
    <xf numFmtId="0" fontId="18" fillId="7" borderId="0" xfId="0" applyFont="1" applyFill="1"/>
    <xf numFmtId="0" fontId="48" fillId="7" borderId="0" xfId="0" applyFont="1" applyFill="1"/>
    <xf numFmtId="0" fontId="14" fillId="7" borderId="0" xfId="0" applyFont="1" applyFill="1" applyAlignment="1">
      <alignment horizontal="left"/>
    </xf>
    <xf numFmtId="0" fontId="14" fillId="7" borderId="0" xfId="0" applyFont="1" applyFill="1" applyAlignment="1">
      <alignment horizontal="right"/>
    </xf>
    <xf numFmtId="0" fontId="14" fillId="7" borderId="0" xfId="0" applyFont="1" applyFill="1" applyAlignment="1">
      <alignment horizontal="center" wrapText="1"/>
    </xf>
    <xf numFmtId="0" fontId="49" fillId="7" borderId="0" xfId="0" applyFont="1" applyFill="1"/>
    <xf numFmtId="0" fontId="14" fillId="7" borderId="0" xfId="0" applyFont="1" applyFill="1" applyAlignment="1">
      <alignment horizontal="center" vertical="top" wrapText="1"/>
    </xf>
    <xf numFmtId="0" fontId="5" fillId="7" borderId="0" xfId="0" applyFont="1" applyFill="1" applyAlignment="1">
      <alignment horizontal="center"/>
    </xf>
    <xf numFmtId="0" fontId="5" fillId="7" borderId="0" xfId="0" applyFont="1" applyFill="1"/>
    <xf numFmtId="0" fontId="49" fillId="7" borderId="0" xfId="0" applyFont="1" applyFill="1" applyAlignment="1">
      <alignment horizontal="center"/>
    </xf>
    <xf numFmtId="0" fontId="14" fillId="7" borderId="0" xfId="0" applyFont="1" applyFill="1" applyAlignment="1">
      <alignment horizontal="center" vertical="center" wrapText="1"/>
    </xf>
    <xf numFmtId="0" fontId="14" fillId="7" borderId="0" xfId="0" quotePrefix="1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11" xfId="0" applyFont="1" applyFill="1" applyBorder="1" applyAlignment="1" applyProtection="1">
      <alignment horizontal="left" vertical="top" wrapText="1"/>
      <protection locked="0"/>
    </xf>
    <xf numFmtId="0" fontId="4" fillId="3" borderId="12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9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3" borderId="20" xfId="0" applyFont="1" applyFill="1" applyBorder="1" applyAlignment="1" applyProtection="1">
      <alignment horizontal="left" vertical="top" wrapText="1"/>
      <protection locked="0"/>
    </xf>
    <xf numFmtId="0" fontId="3" fillId="3" borderId="24" xfId="0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19" fillId="3" borderId="4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26" fillId="3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4" fontId="9" fillId="3" borderId="1" xfId="0" applyNumberFormat="1" applyFont="1" applyFill="1" applyBorder="1" applyAlignment="1">
      <alignment horizontal="left"/>
    </xf>
    <xf numFmtId="14" fontId="9" fillId="3" borderId="20" xfId="0" applyNumberFormat="1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19" fillId="3" borderId="14" xfId="0" applyFont="1" applyFill="1" applyBorder="1" applyAlignment="1" applyProtection="1">
      <alignment horizontal="center"/>
      <protection locked="0"/>
    </xf>
    <xf numFmtId="0" fontId="19" fillId="3" borderId="15" xfId="0" applyFont="1" applyFill="1" applyBorder="1" applyAlignment="1" applyProtection="1">
      <alignment horizontal="center"/>
      <protection locked="0"/>
    </xf>
    <xf numFmtId="0" fontId="4" fillId="3" borderId="59" xfId="0" applyFont="1" applyFill="1" applyBorder="1" applyAlignment="1">
      <alignment horizontal="right" vertical="center"/>
    </xf>
    <xf numFmtId="0" fontId="4" fillId="3" borderId="59" xfId="0" applyFont="1" applyFill="1" applyBorder="1" applyAlignment="1" applyProtection="1">
      <alignment horizontal="left" vertical="center" wrapText="1"/>
      <protection locked="0"/>
    </xf>
    <xf numFmtId="0" fontId="5" fillId="0" borderId="59" xfId="1" applyFont="1" applyBorder="1" applyAlignment="1" applyProtection="1">
      <alignment horizontal="left" vertical="center" wrapText="1"/>
      <protection locked="0"/>
    </xf>
    <xf numFmtId="0" fontId="5" fillId="0" borderId="59" xfId="1" quotePrefix="1" applyFont="1" applyBorder="1" applyAlignment="1" applyProtection="1">
      <alignment horizontal="left" vertical="center" wrapText="1"/>
      <protection locked="0"/>
    </xf>
    <xf numFmtId="0" fontId="4" fillId="3" borderId="59" xfId="0" applyFont="1" applyFill="1" applyBorder="1" applyAlignment="1" applyProtection="1">
      <alignment horizontal="left" vertical="center"/>
      <protection locked="0"/>
    </xf>
    <xf numFmtId="0" fontId="3" fillId="3" borderId="91" xfId="0" applyFont="1" applyFill="1" applyBorder="1" applyAlignment="1">
      <alignment horizontal="center"/>
    </xf>
    <xf numFmtId="0" fontId="3" fillId="3" borderId="74" xfId="0" applyFont="1" applyFill="1" applyBorder="1" applyAlignment="1">
      <alignment horizontal="center"/>
    </xf>
    <xf numFmtId="0" fontId="3" fillId="3" borderId="118" xfId="0" applyFont="1" applyFill="1" applyBorder="1" applyAlignment="1" applyProtection="1">
      <alignment horizontal="center"/>
      <protection locked="0"/>
    </xf>
    <xf numFmtId="0" fontId="3" fillId="3" borderId="119" xfId="0" applyFont="1" applyFill="1" applyBorder="1" applyAlignment="1" applyProtection="1">
      <alignment horizontal="center"/>
      <protection locked="0"/>
    </xf>
    <xf numFmtId="0" fontId="19" fillId="3" borderId="74" xfId="0" applyFont="1" applyFill="1" applyBorder="1" applyAlignment="1">
      <alignment horizontal="center"/>
    </xf>
    <xf numFmtId="0" fontId="19" fillId="3" borderId="92" xfId="0" applyFont="1" applyFill="1" applyBorder="1" applyAlignment="1">
      <alignment horizontal="center"/>
    </xf>
    <xf numFmtId="0" fontId="19" fillId="3" borderId="78" xfId="0" applyFont="1" applyFill="1" applyBorder="1" applyAlignment="1">
      <alignment horizontal="center"/>
    </xf>
    <xf numFmtId="0" fontId="19" fillId="3" borderId="84" xfId="0" applyFont="1" applyFill="1" applyBorder="1" applyAlignment="1">
      <alignment horizontal="center"/>
    </xf>
    <xf numFmtId="0" fontId="19" fillId="3" borderId="73" xfId="0" applyFont="1" applyFill="1" applyBorder="1" applyAlignment="1">
      <alignment horizontal="center"/>
    </xf>
    <xf numFmtId="0" fontId="3" fillId="3" borderId="83" xfId="0" applyFont="1" applyFill="1" applyBorder="1" applyAlignment="1">
      <alignment horizontal="center"/>
    </xf>
    <xf numFmtId="0" fontId="3" fillId="3" borderId="78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3" fillId="3" borderId="48" xfId="0" applyFont="1" applyFill="1" applyBorder="1" applyAlignment="1">
      <alignment horizontal="center"/>
    </xf>
    <xf numFmtId="0" fontId="3" fillId="3" borderId="57" xfId="0" applyFont="1" applyFill="1" applyBorder="1" applyAlignment="1">
      <alignment horizontal="center"/>
    </xf>
    <xf numFmtId="0" fontId="3" fillId="3" borderId="62" xfId="0" applyFont="1" applyFill="1" applyBorder="1" applyAlignment="1">
      <alignment horizontal="center"/>
    </xf>
    <xf numFmtId="0" fontId="3" fillId="3" borderId="61" xfId="0" applyFont="1" applyFill="1" applyBorder="1" applyAlignment="1">
      <alignment horizontal="center"/>
    </xf>
    <xf numFmtId="0" fontId="19" fillId="3" borderId="24" xfId="0" applyFont="1" applyFill="1" applyBorder="1" applyAlignment="1" applyProtection="1">
      <alignment horizontal="center"/>
      <protection locked="0"/>
    </xf>
    <xf numFmtId="0" fontId="19" fillId="3" borderId="2" xfId="0" applyFont="1" applyFill="1" applyBorder="1" applyAlignment="1" applyProtection="1">
      <alignment horizontal="center"/>
      <protection locked="0"/>
    </xf>
    <xf numFmtId="0" fontId="19" fillId="3" borderId="25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/>
    </xf>
    <xf numFmtId="0" fontId="3" fillId="3" borderId="100" xfId="0" applyFont="1" applyFill="1" applyBorder="1" applyAlignment="1">
      <alignment horizontal="center"/>
    </xf>
    <xf numFmtId="0" fontId="3" fillId="3" borderId="101" xfId="0" applyFont="1" applyFill="1" applyBorder="1" applyAlignment="1">
      <alignment horizontal="center"/>
    </xf>
    <xf numFmtId="0" fontId="3" fillId="3" borderId="108" xfId="0" applyFont="1" applyFill="1" applyBorder="1" applyAlignment="1">
      <alignment horizontal="center"/>
    </xf>
    <xf numFmtId="0" fontId="3" fillId="3" borderId="63" xfId="0" applyFont="1" applyFill="1" applyBorder="1" applyAlignment="1">
      <alignment horizontal="center"/>
    </xf>
    <xf numFmtId="0" fontId="3" fillId="3" borderId="75" xfId="0" applyFont="1" applyFill="1" applyBorder="1" applyAlignment="1">
      <alignment horizontal="center"/>
    </xf>
    <xf numFmtId="0" fontId="19" fillId="3" borderId="102" xfId="0" applyFont="1" applyFill="1" applyBorder="1" applyAlignment="1" applyProtection="1">
      <alignment horizontal="center"/>
      <protection locked="0"/>
    </xf>
    <xf numFmtId="0" fontId="19" fillId="3" borderId="103" xfId="0" applyFont="1" applyFill="1" applyBorder="1" applyAlignment="1" applyProtection="1">
      <alignment horizontal="center"/>
      <protection locked="0"/>
    </xf>
    <xf numFmtId="0" fontId="19" fillId="3" borderId="104" xfId="0" applyFont="1" applyFill="1" applyBorder="1" applyAlignment="1" applyProtection="1">
      <alignment horizontal="center"/>
      <protection locked="0"/>
    </xf>
    <xf numFmtId="0" fontId="19" fillId="3" borderId="109" xfId="0" applyFont="1" applyFill="1" applyBorder="1" applyAlignment="1" applyProtection="1">
      <alignment horizontal="center"/>
      <protection locked="0"/>
    </xf>
    <xf numFmtId="0" fontId="19" fillId="3" borderId="108" xfId="0" applyFont="1" applyFill="1" applyBorder="1" applyAlignment="1" applyProtection="1">
      <alignment horizontal="center"/>
      <protection locked="0"/>
    </xf>
    <xf numFmtId="0" fontId="19" fillId="3" borderId="110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19" fillId="3" borderId="16" xfId="0" applyFont="1" applyFill="1" applyBorder="1" applyAlignment="1" applyProtection="1">
      <alignment horizontal="center"/>
      <protection locked="0"/>
    </xf>
    <xf numFmtId="0" fontId="3" fillId="4" borderId="0" xfId="0" applyFont="1" applyFill="1" applyAlignment="1">
      <alignment horizontal="left"/>
    </xf>
    <xf numFmtId="0" fontId="19" fillId="3" borderId="55" xfId="0" applyFont="1" applyFill="1" applyBorder="1" applyAlignment="1" applyProtection="1">
      <alignment horizontal="center"/>
      <protection locked="0"/>
    </xf>
    <xf numFmtId="0" fontId="19" fillId="3" borderId="44" xfId="0" applyFont="1" applyFill="1" applyBorder="1" applyAlignment="1" applyProtection="1">
      <alignment horizontal="center"/>
      <protection locked="0"/>
    </xf>
    <xf numFmtId="0" fontId="19" fillId="3" borderId="53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43" xfId="0" applyFont="1" applyFill="1" applyBorder="1" applyAlignment="1" applyProtection="1">
      <alignment horizontal="center"/>
      <protection locked="0"/>
    </xf>
    <xf numFmtId="0" fontId="3" fillId="3" borderId="44" xfId="0" applyFont="1" applyFill="1" applyBorder="1" applyAlignment="1" applyProtection="1">
      <alignment horizontal="center"/>
      <protection locked="0"/>
    </xf>
    <xf numFmtId="0" fontId="3" fillId="3" borderId="53" xfId="0" applyFont="1" applyFill="1" applyBorder="1" applyAlignment="1" applyProtection="1">
      <alignment horizontal="center"/>
      <protection locked="0"/>
    </xf>
    <xf numFmtId="0" fontId="3" fillId="3" borderId="71" xfId="0" applyFont="1" applyFill="1" applyBorder="1" applyAlignment="1">
      <alignment horizontal="center"/>
    </xf>
    <xf numFmtId="0" fontId="19" fillId="3" borderId="48" xfId="0" applyFont="1" applyFill="1" applyBorder="1" applyAlignment="1">
      <alignment horizontal="center"/>
    </xf>
    <xf numFmtId="0" fontId="3" fillId="3" borderId="7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3" fillId="3" borderId="29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19" fillId="3" borderId="3" xfId="0" applyFont="1" applyFill="1" applyBorder="1" applyAlignment="1" applyProtection="1">
      <alignment horizontal="center"/>
      <protection locked="0"/>
    </xf>
    <xf numFmtId="0" fontId="19" fillId="3" borderId="4" xfId="0" applyFont="1" applyFill="1" applyBorder="1" applyAlignment="1" applyProtection="1">
      <alignment horizontal="center"/>
      <protection locked="0"/>
    </xf>
    <xf numFmtId="0" fontId="19" fillId="3" borderId="30" xfId="0" applyFont="1" applyFill="1" applyBorder="1" applyAlignment="1" applyProtection="1">
      <alignment horizontal="center"/>
      <protection locked="0"/>
    </xf>
    <xf numFmtId="0" fontId="31" fillId="7" borderId="0" xfId="0" applyFont="1" applyFill="1" applyAlignment="1">
      <alignment horizontal="center" vertical="top" wrapText="1"/>
    </xf>
    <xf numFmtId="0" fontId="3" fillId="3" borderId="55" xfId="0" applyFont="1" applyFill="1" applyBorder="1" applyAlignment="1" applyProtection="1">
      <alignment horizontal="center"/>
      <protection locked="0"/>
    </xf>
    <xf numFmtId="0" fontId="19" fillId="3" borderId="43" xfId="0" applyFont="1" applyFill="1" applyBorder="1" applyAlignment="1" applyProtection="1">
      <alignment horizontal="center"/>
      <protection locked="0"/>
    </xf>
    <xf numFmtId="0" fontId="19" fillId="3" borderId="45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horizontal="center"/>
      <protection locked="0"/>
    </xf>
    <xf numFmtId="0" fontId="3" fillId="3" borderId="73" xfId="0" applyFont="1" applyFill="1" applyBorder="1" applyAlignment="1">
      <alignment horizontal="center"/>
    </xf>
    <xf numFmtId="0" fontId="3" fillId="3" borderId="93" xfId="0" applyFont="1" applyFill="1" applyBorder="1" applyAlignment="1" applyProtection="1">
      <alignment horizontal="center"/>
      <protection locked="0"/>
    </xf>
    <xf numFmtId="0" fontId="3" fillId="3" borderId="94" xfId="0" applyFont="1" applyFill="1" applyBorder="1" applyAlignment="1" applyProtection="1">
      <alignment horizontal="center"/>
      <protection locked="0"/>
    </xf>
    <xf numFmtId="0" fontId="3" fillId="3" borderId="50" xfId="0" applyFont="1" applyFill="1" applyBorder="1" applyAlignment="1" applyProtection="1">
      <alignment horizontal="center"/>
      <protection locked="0"/>
    </xf>
    <xf numFmtId="0" fontId="3" fillId="3" borderId="56" xfId="0" applyFont="1" applyFill="1" applyBorder="1" applyAlignment="1" applyProtection="1">
      <alignment horizontal="center"/>
      <protection locked="0"/>
    </xf>
    <xf numFmtId="0" fontId="19" fillId="3" borderId="57" xfId="0" applyFont="1" applyFill="1" applyBorder="1" applyAlignment="1" applyProtection="1">
      <alignment horizontal="center"/>
      <protection locked="0"/>
    </xf>
    <xf numFmtId="0" fontId="19" fillId="3" borderId="7" xfId="0" applyFont="1" applyFill="1" applyBorder="1" applyAlignment="1" applyProtection="1">
      <alignment horizontal="center"/>
      <protection locked="0"/>
    </xf>
    <xf numFmtId="0" fontId="19" fillId="3" borderId="58" xfId="0" applyFont="1" applyFill="1" applyBorder="1" applyAlignment="1" applyProtection="1">
      <alignment horizontal="center"/>
      <protection locked="0"/>
    </xf>
    <xf numFmtId="0" fontId="3" fillId="3" borderId="69" xfId="0" applyFont="1" applyFill="1" applyBorder="1" applyAlignment="1">
      <alignment horizontal="center"/>
    </xf>
    <xf numFmtId="0" fontId="3" fillId="3" borderId="70" xfId="0" applyFont="1" applyFill="1" applyBorder="1" applyAlignment="1">
      <alignment horizontal="center"/>
    </xf>
    <xf numFmtId="0" fontId="19" fillId="3" borderId="93" xfId="0" applyFont="1" applyFill="1" applyBorder="1" applyAlignment="1" applyProtection="1">
      <alignment horizontal="center"/>
      <protection locked="0"/>
    </xf>
    <xf numFmtId="0" fontId="19" fillId="3" borderId="69" xfId="0" applyFont="1" applyFill="1" applyBorder="1" applyAlignment="1" applyProtection="1">
      <alignment horizontal="center"/>
      <protection locked="0"/>
    </xf>
    <xf numFmtId="0" fontId="19" fillId="3" borderId="94" xfId="0" applyFont="1" applyFill="1" applyBorder="1" applyAlignment="1" applyProtection="1">
      <alignment horizontal="center"/>
      <protection locked="0"/>
    </xf>
    <xf numFmtId="0" fontId="3" fillId="3" borderId="116" xfId="0" applyFont="1" applyFill="1" applyBorder="1" applyAlignment="1">
      <alignment horizontal="center"/>
    </xf>
    <xf numFmtId="0" fontId="19" fillId="3" borderId="61" xfId="0" applyFont="1" applyFill="1" applyBorder="1" applyAlignment="1">
      <alignment horizontal="center"/>
    </xf>
    <xf numFmtId="0" fontId="19" fillId="3" borderId="117" xfId="0" applyFont="1" applyFill="1" applyBorder="1" applyAlignment="1">
      <alignment horizontal="center"/>
    </xf>
    <xf numFmtId="0" fontId="3" fillId="3" borderId="8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86" xfId="0" applyFont="1" applyFill="1" applyBorder="1" applyAlignment="1">
      <alignment horizontal="center"/>
    </xf>
    <xf numFmtId="0" fontId="3" fillId="3" borderId="122" xfId="0" applyFont="1" applyFill="1" applyBorder="1" applyAlignment="1">
      <alignment horizontal="center"/>
    </xf>
    <xf numFmtId="0" fontId="3" fillId="3" borderId="123" xfId="0" applyFont="1" applyFill="1" applyBorder="1" applyAlignment="1">
      <alignment horizontal="center"/>
    </xf>
    <xf numFmtId="0" fontId="3" fillId="3" borderId="47" xfId="0" applyFont="1" applyFill="1" applyBorder="1" applyAlignment="1" applyProtection="1">
      <alignment horizontal="center"/>
      <protection locked="0"/>
    </xf>
    <xf numFmtId="0" fontId="3" fillId="3" borderId="38" xfId="0" applyFont="1" applyFill="1" applyBorder="1" applyAlignment="1" applyProtection="1">
      <alignment horizontal="center"/>
      <protection locked="0"/>
    </xf>
    <xf numFmtId="0" fontId="19" fillId="3" borderId="52" xfId="0" applyFont="1" applyFill="1" applyBorder="1" applyAlignment="1" applyProtection="1">
      <alignment horizontal="center"/>
      <protection locked="0"/>
    </xf>
    <xf numFmtId="0" fontId="19" fillId="3" borderId="51" xfId="0" applyFont="1" applyFill="1" applyBorder="1" applyAlignment="1" applyProtection="1">
      <alignment horizontal="center"/>
      <protection locked="0"/>
    </xf>
    <xf numFmtId="0" fontId="19" fillId="3" borderId="54" xfId="0" applyFont="1" applyFill="1" applyBorder="1" applyAlignment="1" applyProtection="1">
      <alignment horizontal="center"/>
      <protection locked="0"/>
    </xf>
    <xf numFmtId="0" fontId="3" fillId="3" borderId="120" xfId="0" applyFont="1" applyFill="1" applyBorder="1" applyAlignment="1" applyProtection="1">
      <alignment horizontal="center"/>
      <protection locked="0"/>
    </xf>
    <xf numFmtId="0" fontId="3" fillId="3" borderId="121" xfId="0" applyFont="1" applyFill="1" applyBorder="1" applyAlignment="1" applyProtection="1">
      <alignment horizontal="center"/>
      <protection locked="0"/>
    </xf>
    <xf numFmtId="0" fontId="3" fillId="3" borderId="124" xfId="0" applyFont="1" applyFill="1" applyBorder="1" applyAlignment="1">
      <alignment horizontal="center"/>
    </xf>
    <xf numFmtId="0" fontId="3" fillId="3" borderId="96" xfId="0" applyFont="1" applyFill="1" applyBorder="1" applyAlignment="1">
      <alignment horizontal="center"/>
    </xf>
    <xf numFmtId="0" fontId="3" fillId="3" borderId="87" xfId="0" applyFont="1" applyFill="1" applyBorder="1" applyAlignment="1">
      <alignment horizontal="center"/>
    </xf>
    <xf numFmtId="0" fontId="19" fillId="3" borderId="64" xfId="0" applyFont="1" applyFill="1" applyBorder="1" applyAlignment="1">
      <alignment horizontal="center"/>
    </xf>
    <xf numFmtId="0" fontId="19" fillId="3" borderId="67" xfId="0" applyFont="1" applyFill="1" applyBorder="1" applyAlignment="1">
      <alignment horizontal="center"/>
    </xf>
    <xf numFmtId="0" fontId="19" fillId="3" borderId="88" xfId="0" applyFont="1" applyFill="1" applyBorder="1" applyAlignment="1">
      <alignment horizontal="center"/>
    </xf>
    <xf numFmtId="0" fontId="3" fillId="3" borderId="8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9" fillId="3" borderId="49" xfId="0" applyFont="1" applyFill="1" applyBorder="1" applyAlignment="1">
      <alignment horizontal="center"/>
    </xf>
    <xf numFmtId="0" fontId="19" fillId="3" borderId="66" xfId="0" applyFont="1" applyFill="1" applyBorder="1" applyAlignment="1">
      <alignment horizontal="center"/>
    </xf>
    <xf numFmtId="0" fontId="19" fillId="3" borderId="90" xfId="0" applyFont="1" applyFill="1" applyBorder="1" applyAlignment="1">
      <alignment horizontal="center"/>
    </xf>
    <xf numFmtId="0" fontId="39" fillId="3" borderId="0" xfId="0" applyFont="1" applyFill="1" applyAlignment="1">
      <alignment horizontal="left" wrapText="1"/>
    </xf>
    <xf numFmtId="0" fontId="42" fillId="3" borderId="0" xfId="0" applyFont="1" applyFill="1" applyAlignment="1">
      <alignment horizontal="left"/>
    </xf>
    <xf numFmtId="0" fontId="3" fillId="3" borderId="26" xfId="0" applyFont="1" applyFill="1" applyBorder="1" applyAlignment="1" applyProtection="1">
      <alignment horizontal="center"/>
      <protection locked="0"/>
    </xf>
    <xf numFmtId="0" fontId="3" fillId="3" borderId="28" xfId="0" applyFont="1" applyFill="1" applyBorder="1" applyAlignment="1" applyProtection="1">
      <alignment horizontal="center"/>
      <protection locked="0"/>
    </xf>
    <xf numFmtId="0" fontId="3" fillId="2" borderId="79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56" xfId="0" applyFont="1" applyFill="1" applyBorder="1" applyAlignment="1">
      <alignment horizontal="center"/>
    </xf>
    <xf numFmtId="0" fontId="19" fillId="3" borderId="26" xfId="0" applyFont="1" applyFill="1" applyBorder="1" applyAlignment="1" applyProtection="1">
      <alignment horizontal="center"/>
      <protection locked="0"/>
    </xf>
    <xf numFmtId="0" fontId="19" fillId="3" borderId="27" xfId="0" applyFont="1" applyFill="1" applyBorder="1" applyAlignment="1" applyProtection="1">
      <alignment horizontal="center"/>
      <protection locked="0"/>
    </xf>
    <xf numFmtId="0" fontId="19" fillId="3" borderId="28" xfId="0" applyFont="1" applyFill="1" applyBorder="1" applyAlignment="1" applyProtection="1">
      <alignment horizontal="center"/>
      <protection locked="0"/>
    </xf>
    <xf numFmtId="0" fontId="18" fillId="2" borderId="0" xfId="0" applyFont="1" applyFill="1" applyAlignment="1">
      <alignment horizontal="center"/>
    </xf>
    <xf numFmtId="0" fontId="4" fillId="3" borderId="0" xfId="0" applyFont="1" applyFill="1" applyAlignment="1"/>
    <xf numFmtId="0" fontId="3" fillId="4" borderId="0" xfId="0" applyFont="1" applyFill="1" applyAlignment="1"/>
    <xf numFmtId="0" fontId="3" fillId="3" borderId="61" xfId="0" applyFont="1" applyFill="1" applyBorder="1" applyAlignment="1"/>
    <xf numFmtId="0" fontId="3" fillId="3" borderId="75" xfId="0" applyFont="1" applyFill="1" applyBorder="1" applyAlignment="1"/>
    <xf numFmtId="0" fontId="3" fillId="3" borderId="56" xfId="0" applyFont="1" applyFill="1" applyBorder="1" applyAlignment="1"/>
    <xf numFmtId="0" fontId="3" fillId="3" borderId="48" xfId="0" applyFont="1" applyFill="1" applyBorder="1" applyAlignment="1"/>
    <xf numFmtId="0" fontId="3" fillId="3" borderId="5" xfId="0" applyFont="1" applyFill="1" applyBorder="1" applyAlignment="1"/>
    <xf numFmtId="0" fontId="3" fillId="3" borderId="2" xfId="0" applyFont="1" applyFill="1" applyBorder="1" applyAlignment="1"/>
    <xf numFmtId="0" fontId="3" fillId="3" borderId="4" xfId="0" applyFont="1" applyFill="1" applyBorder="1" applyAlignment="1"/>
    <xf numFmtId="0" fontId="3" fillId="3" borderId="95" xfId="0" applyFont="1" applyFill="1" applyBorder="1" applyAlignment="1"/>
    <xf numFmtId="0" fontId="3" fillId="3" borderId="96" xfId="0" applyFont="1" applyFill="1" applyBorder="1" applyAlignment="1"/>
    <xf numFmtId="0" fontId="3" fillId="3" borderId="68" xfId="0" applyFont="1" applyFill="1" applyBorder="1" applyAlignment="1"/>
    <xf numFmtId="0" fontId="3" fillId="3" borderId="105" xfId="0" applyFont="1" applyFill="1" applyBorder="1" applyAlignment="1" applyProtection="1">
      <protection locked="0"/>
    </xf>
    <xf numFmtId="0" fontId="3" fillId="3" borderId="106" xfId="0" applyFont="1" applyFill="1" applyBorder="1" applyAlignment="1" applyProtection="1">
      <protection locked="0"/>
    </xf>
    <xf numFmtId="0" fontId="3" fillId="3" borderId="107" xfId="0" applyFont="1" applyFill="1" applyBorder="1" applyAlignment="1" applyProtection="1">
      <protection locked="0"/>
    </xf>
    <xf numFmtId="0" fontId="3" fillId="3" borderId="10" xfId="0" applyFont="1" applyFill="1" applyBorder="1" applyAlignment="1"/>
    <xf numFmtId="0" fontId="3" fillId="3" borderId="8" xfId="0" applyFont="1" applyFill="1" applyBorder="1" applyAlignment="1"/>
    <xf numFmtId="0" fontId="3" fillId="3" borderId="49" xfId="0" applyFont="1" applyFill="1" applyBorder="1" applyAlignment="1"/>
    <xf numFmtId="0" fontId="3" fillId="3" borderId="111" xfId="0" applyFont="1" applyFill="1" applyBorder="1" applyAlignment="1" applyProtection="1">
      <protection locked="0"/>
    </xf>
    <xf numFmtId="0" fontId="3" fillId="3" borderId="112" xfId="0" applyFont="1" applyFill="1" applyBorder="1" applyAlignment="1" applyProtection="1">
      <protection locked="0"/>
    </xf>
    <xf numFmtId="0" fontId="3" fillId="3" borderId="113" xfId="0" applyFont="1" applyFill="1" applyBorder="1" applyAlignment="1" applyProtection="1">
      <protection locked="0"/>
    </xf>
    <xf numFmtId="0" fontId="3" fillId="3" borderId="62" xfId="0" applyFont="1" applyFill="1" applyBorder="1" applyAlignment="1"/>
    <xf numFmtId="0" fontId="3" fillId="3" borderId="64" xfId="0" applyFont="1" applyFill="1" applyBorder="1" applyAlignment="1"/>
    <xf numFmtId="0" fontId="3" fillId="3" borderId="46" xfId="0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protection locked="0"/>
    </xf>
    <xf numFmtId="0" fontId="3" fillId="3" borderId="41" xfId="0" applyFont="1" applyFill="1" applyBorder="1" applyAlignment="1" applyProtection="1">
      <protection locked="0"/>
    </xf>
    <xf numFmtId="0" fontId="3" fillId="3" borderId="97" xfId="0" applyFont="1" applyFill="1" applyBorder="1" applyAlignment="1" applyProtection="1">
      <protection locked="0"/>
    </xf>
    <xf numFmtId="0" fontId="3" fillId="3" borderId="79" xfId="0" applyFont="1" applyFill="1" applyBorder="1" applyAlignment="1" applyProtection="1">
      <protection locked="0"/>
    </xf>
    <xf numFmtId="0" fontId="3" fillId="3" borderId="98" xfId="0" applyFont="1" applyFill="1" applyBorder="1" applyAlignment="1" applyProtection="1">
      <protection locked="0"/>
    </xf>
    <xf numFmtId="0" fontId="3" fillId="3" borderId="42" xfId="0" applyFont="1" applyFill="1" applyBorder="1" applyAlignment="1" applyProtection="1">
      <protection locked="0"/>
    </xf>
    <xf numFmtId="0" fontId="3" fillId="3" borderId="39" xfId="0" applyFont="1" applyFill="1" applyBorder="1" applyAlignment="1" applyProtection="1">
      <protection locked="0"/>
    </xf>
    <xf numFmtId="0" fontId="3" fillId="3" borderId="40" xfId="0" applyFont="1" applyFill="1" applyBorder="1" applyAlignment="1" applyProtection="1">
      <protection locked="0"/>
    </xf>
    <xf numFmtId="0" fontId="3" fillId="3" borderId="15" xfId="0" applyFont="1" applyFill="1" applyBorder="1" applyAlignment="1" applyProtection="1">
      <protection locked="0"/>
    </xf>
    <xf numFmtId="0" fontId="3" fillId="3" borderId="52" xfId="0" applyFont="1" applyFill="1" applyBorder="1" applyAlignment="1" applyProtection="1">
      <protection locked="0"/>
    </xf>
    <xf numFmtId="0" fontId="3" fillId="3" borderId="51" xfId="0" applyFont="1" applyFill="1" applyBorder="1" applyAlignment="1" applyProtection="1">
      <protection locked="0"/>
    </xf>
    <xf numFmtId="0" fontId="3" fillId="3" borderId="38" xfId="0" applyFont="1" applyFill="1" applyBorder="1" applyAlignment="1" applyProtection="1">
      <protection locked="0"/>
    </xf>
    <xf numFmtId="0" fontId="3" fillId="3" borderId="2" xfId="0" applyFont="1" applyFill="1" applyBorder="1" applyAlignment="1" applyProtection="1">
      <protection locked="0"/>
    </xf>
    <xf numFmtId="0" fontId="3" fillId="3" borderId="3" xfId="0" applyFont="1" applyFill="1" applyBorder="1" applyAlignment="1" applyProtection="1">
      <protection locked="0"/>
    </xf>
    <xf numFmtId="0" fontId="3" fillId="3" borderId="5" xfId="0" applyFont="1" applyFill="1" applyBorder="1" applyAlignment="1" applyProtection="1">
      <protection locked="0"/>
    </xf>
    <xf numFmtId="0" fontId="3" fillId="3" borderId="43" xfId="0" applyFont="1" applyFill="1" applyBorder="1" applyAlignment="1" applyProtection="1">
      <protection locked="0"/>
    </xf>
    <xf numFmtId="0" fontId="3" fillId="3" borderId="44" xfId="0" applyFont="1" applyFill="1" applyBorder="1" applyAlignment="1" applyProtection="1">
      <protection locked="0"/>
    </xf>
    <xf numFmtId="0" fontId="3" fillId="3" borderId="53" xfId="0" applyFont="1" applyFill="1" applyBorder="1" applyAlignment="1" applyProtection="1">
      <protection locked="0"/>
    </xf>
    <xf numFmtId="0" fontId="3" fillId="3" borderId="3" xfId="0" applyFont="1" applyFill="1" applyBorder="1" applyAlignment="1"/>
    <xf numFmtId="0" fontId="4" fillId="3" borderId="21" xfId="0" applyFont="1" applyFill="1" applyBorder="1" applyAlignment="1" applyProtection="1">
      <protection locked="0"/>
    </xf>
    <xf numFmtId="0" fontId="4" fillId="3" borderId="22" xfId="0" applyFont="1" applyFill="1" applyBorder="1" applyAlignment="1" applyProtection="1">
      <protection locked="0"/>
    </xf>
    <xf numFmtId="0" fontId="4" fillId="3" borderId="23" xfId="0" applyFont="1" applyFill="1" applyBorder="1" applyAlignment="1" applyProtection="1">
      <protection locked="0"/>
    </xf>
    <xf numFmtId="0" fontId="4" fillId="3" borderId="24" xfId="0" applyFont="1" applyFill="1" applyBorder="1" applyAlignment="1" applyProtection="1">
      <protection locked="0"/>
    </xf>
    <xf numFmtId="0" fontId="4" fillId="3" borderId="2" xfId="0" applyFont="1" applyFill="1" applyBorder="1" applyAlignment="1" applyProtection="1">
      <protection locked="0"/>
    </xf>
    <xf numFmtId="0" fontId="4" fillId="3" borderId="25" xfId="0" applyFont="1" applyFill="1" applyBorder="1" applyAlignment="1" applyProtection="1">
      <protection locked="0"/>
    </xf>
    <xf numFmtId="0" fontId="4" fillId="0" borderId="24" xfId="0" applyFont="1" applyBorder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25" xfId="0" applyFont="1" applyBorder="1" applyAlignment="1" applyProtection="1">
      <protection locked="0"/>
    </xf>
    <xf numFmtId="0" fontId="4" fillId="0" borderId="46" xfId="0" applyFont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0" fontId="4" fillId="0" borderId="41" xfId="0" applyFont="1" applyBorder="1" applyAlignment="1" applyProtection="1">
      <protection locked="0"/>
    </xf>
    <xf numFmtId="0" fontId="4" fillId="0" borderId="26" xfId="0" applyFont="1" applyBorder="1" applyAlignment="1" applyProtection="1">
      <protection locked="0"/>
    </xf>
    <xf numFmtId="0" fontId="4" fillId="0" borderId="27" xfId="0" applyFont="1" applyBorder="1" applyAlignment="1" applyProtection="1">
      <protection locked="0"/>
    </xf>
    <xf numFmtId="0" fontId="4" fillId="0" borderId="28" xfId="0" applyFont="1" applyBorder="1" applyAlignment="1" applyProtection="1">
      <protection locked="0"/>
    </xf>
    <xf numFmtId="0" fontId="3" fillId="5" borderId="0" xfId="0" applyFont="1" applyFill="1" applyAlignment="1"/>
    <xf numFmtId="0" fontId="1" fillId="0" borderId="0" xfId="0" applyFont="1"/>
  </cellXfs>
  <cellStyles count="2">
    <cellStyle name="Hyperlink" xfId="1" builtinId="8"/>
    <cellStyle name="Standaard" xfId="0" builtinId="0"/>
  </cellStyles>
  <dxfs count="17">
    <dxf>
      <font>
        <color theme="0" tint="-4.9989318521683403E-2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505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5050"/>
        </patternFill>
      </fill>
    </dxf>
    <dxf>
      <fill>
        <patternFill>
          <bgColor theme="4" tint="0.59996337778862885"/>
        </patternFill>
      </fill>
    </dxf>
    <dxf>
      <fill>
        <patternFill>
          <bgColor rgb="FFFF5050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 patternType="solid"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1"/>
      </font>
    </dxf>
    <dxf>
      <font>
        <color theme="1"/>
      </font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5050"/>
        </patternFill>
      </fill>
      <border>
        <left/>
        <right/>
        <top/>
        <bottom/>
      </border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5050"/>
      <color rgb="FFFF7C80"/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26308</xdr:colOff>
      <xdr:row>1</xdr:row>
      <xdr:rowOff>24662</xdr:rowOff>
    </xdr:from>
    <xdr:to>
      <xdr:col>58</xdr:col>
      <xdr:colOff>68194</xdr:colOff>
      <xdr:row>3</xdr:row>
      <xdr:rowOff>119683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9137" y="187284"/>
          <a:ext cx="738837" cy="420265"/>
        </a:xfrm>
        <a:prstGeom prst="rect">
          <a:avLst/>
        </a:prstGeom>
      </xdr:spPr>
    </xdr:pic>
    <xdr:clientData/>
  </xdr:twoCellAnchor>
  <xdr:twoCellAnchor editAs="oneCell">
    <xdr:from>
      <xdr:col>52</xdr:col>
      <xdr:colOff>40426</xdr:colOff>
      <xdr:row>1</xdr:row>
      <xdr:rowOff>11438</xdr:rowOff>
    </xdr:from>
    <xdr:to>
      <xdr:col>58</xdr:col>
      <xdr:colOff>82312</xdr:colOff>
      <xdr:row>3</xdr:row>
      <xdr:rowOff>106459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42DDEF-0BB8-4345-B3D7-51CAC9EB2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5080" y="172630"/>
          <a:ext cx="745270" cy="417406"/>
        </a:xfrm>
        <a:prstGeom prst="rect">
          <a:avLst/>
        </a:prstGeom>
      </xdr:spPr>
    </xdr:pic>
    <xdr:clientData/>
  </xdr:twoCellAnchor>
  <xdr:twoCellAnchor editAs="oneCell">
    <xdr:from>
      <xdr:col>52</xdr:col>
      <xdr:colOff>43961</xdr:colOff>
      <xdr:row>125</xdr:row>
      <xdr:rowOff>51289</xdr:rowOff>
    </xdr:from>
    <xdr:to>
      <xdr:col>58</xdr:col>
      <xdr:colOff>85847</xdr:colOff>
      <xdr:row>127</xdr:row>
      <xdr:rowOff>146310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C7CCD9-026E-4FB6-92F9-4D7339225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8615" y="20200327"/>
          <a:ext cx="745270" cy="417406"/>
        </a:xfrm>
        <a:prstGeom prst="rect">
          <a:avLst/>
        </a:prstGeom>
      </xdr:spPr>
    </xdr:pic>
    <xdr:clientData/>
  </xdr:twoCellAnchor>
  <xdr:twoCellAnchor editAs="oneCell">
    <xdr:from>
      <xdr:col>52</xdr:col>
      <xdr:colOff>43962</xdr:colOff>
      <xdr:row>63</xdr:row>
      <xdr:rowOff>43962</xdr:rowOff>
    </xdr:from>
    <xdr:to>
      <xdr:col>58</xdr:col>
      <xdr:colOff>85848</xdr:colOff>
      <xdr:row>65</xdr:row>
      <xdr:rowOff>138983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681B6CE-449C-4644-A0EC-82024E962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8616" y="10199077"/>
          <a:ext cx="745270" cy="417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delft.nl/en/it-manuals/office-365" TargetMode="External"/><Relationship Id="rId2" Type="http://schemas.openxmlformats.org/officeDocument/2006/relationships/hyperlink" Target="mailto:MSEcoordinator-ME@tudelft.nl" TargetMode="External"/><Relationship Id="rId1" Type="http://schemas.openxmlformats.org/officeDocument/2006/relationships/hyperlink" Target="https://studiegids.tudelft.nl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SEcoordinator-ME@tudelft.n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tudiegids.tudelft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6"/>
  <sheetViews>
    <sheetView tabSelected="1" zoomScaleNormal="100" workbookViewId="0"/>
  </sheetViews>
  <sheetFormatPr defaultRowHeight="18.75"/>
  <cols>
    <col min="1" max="1" width="61.42578125" style="50" customWidth="1"/>
    <col min="2" max="2" width="28.7109375" style="2" customWidth="1"/>
    <col min="3" max="3" width="9.140625" style="20" customWidth="1"/>
    <col min="4" max="4" width="9.140625" style="20"/>
  </cols>
  <sheetData>
    <row r="1" spans="1:5" ht="20.100000000000001" customHeight="1">
      <c r="A1" s="54" t="s">
        <v>0</v>
      </c>
      <c r="B1" s="55"/>
      <c r="C1" s="63">
        <f>Form!$L$6</f>
        <v>0</v>
      </c>
      <c r="D1" s="63" t="b">
        <f>LEN(C1)=LEN(SUBSTITUTE(C1," ",""))</f>
        <v>1</v>
      </c>
      <c r="E1" s="3"/>
    </row>
    <row r="2" spans="1:5" ht="20.100000000000001" customHeight="1">
      <c r="A2" s="56" t="s">
        <v>1</v>
      </c>
      <c r="B2" s="55"/>
      <c r="C2" s="64" t="str">
        <f>IF(D1,"",LEFT(C1,FIND(" ",C1)))</f>
        <v/>
      </c>
      <c r="D2" s="64" t="str">
        <f>SUBSTITUTE(C2," ","")</f>
        <v/>
      </c>
      <c r="E2" s="3"/>
    </row>
    <row r="3" spans="1:5" ht="20.100000000000001" customHeight="1">
      <c r="A3" s="61" t="str">
        <f>IF(AND(NOT($D$1),$D$4),Form!AZ1 &amp; $C$4&amp;"-"&amp;$D$3&amp;"-"&amp;$D$2&amp;".pdf","Please enter a name and student number in the form!")</f>
        <v>Please enter a name and student number in the form!</v>
      </c>
      <c r="B3" s="55"/>
      <c r="C3" s="64" t="str">
        <f>IF(D1,"",RIGHT(C1,LEN(C1)-FIND(" ",C1)))</f>
        <v/>
      </c>
      <c r="D3" s="64" t="str">
        <f>SUBSTITUTE(C3," ","")</f>
        <v/>
      </c>
    </row>
    <row r="4" spans="1:5" ht="20.100000000000001" customHeight="1">
      <c r="A4" s="56" t="s">
        <v>2</v>
      </c>
      <c r="B4" s="57"/>
      <c r="C4" s="63">
        <f>Form!$L$8</f>
        <v>0</v>
      </c>
      <c r="D4" s="64" t="b">
        <f>C4&gt;0</f>
        <v>0</v>
      </c>
    </row>
    <row r="5" spans="1:5" ht="20.100000000000001" customHeight="1">
      <c r="A5" s="56" t="s">
        <v>3</v>
      </c>
      <c r="B5" s="118" t="s">
        <v>4</v>
      </c>
      <c r="D5" s="21"/>
    </row>
    <row r="6" spans="1:5" ht="20.100000000000001" customHeight="1">
      <c r="A6" s="58"/>
      <c r="B6" s="118"/>
    </row>
    <row r="7" spans="1:5" ht="20.100000000000001" customHeight="1">
      <c r="A7" s="56"/>
      <c r="B7" s="118"/>
    </row>
    <row r="8" spans="1:5">
      <c r="A8" s="59"/>
      <c r="B8" s="55"/>
    </row>
    <row r="9" spans="1:5">
      <c r="A9" s="60" t="s">
        <v>5</v>
      </c>
      <c r="B9" s="55"/>
    </row>
    <row r="10" spans="1:5">
      <c r="A10" s="51"/>
    </row>
    <row r="11" spans="1:5">
      <c r="A11" s="126" t="s">
        <v>6</v>
      </c>
      <c r="B11" s="52"/>
    </row>
    <row r="12" spans="1:5">
      <c r="A12" s="174" t="s">
        <v>7</v>
      </c>
    </row>
    <row r="16" spans="1:5">
      <c r="A16" s="53"/>
    </row>
  </sheetData>
  <sheetProtection algorithmName="SHA-512" hashValue="7DDmYGlFbRhZXAp4PTgmog+yS4DGj6nCdht8eqK9iw6DJ1c6ANXIlIWJe7K1V5TK6XfrbZLt0MD+dGYpaeg6Rg==" saltValue="6tKs30iVqLPetdEdn9XzXg==" spinCount="100000" sheet="1" objects="1" scenarios="1"/>
  <hyperlinks>
    <hyperlink ref="A9" r:id="rId1" xr:uid="{00000000-0004-0000-0000-000003000000}"/>
    <hyperlink ref="B5" r:id="rId2" xr:uid="{F36672B1-0E38-4C95-A7E8-5B7F83C57084}"/>
    <hyperlink ref="A12" r:id="rId3" display="Get Office 365 trough TU Delft here." xr:uid="{A5DBA696-B9C7-4933-B2EA-492FCAC32B3B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T200"/>
  <sheetViews>
    <sheetView zoomScale="130" zoomScaleNormal="130" workbookViewId="0">
      <selection activeCell="L6" sqref="L6:X7"/>
    </sheetView>
  </sheetViews>
  <sheetFormatPr defaultRowHeight="15"/>
  <cols>
    <col min="1" max="3" width="9.140625" style="24"/>
    <col min="4" max="4" width="2.7109375" style="177" customWidth="1"/>
    <col min="5" max="59" width="1.7109375" customWidth="1"/>
    <col min="60" max="60" width="2.7109375" style="177" customWidth="1"/>
    <col min="61" max="61" width="9.140625" style="204" customWidth="1"/>
    <col min="62" max="62" width="9.140625" style="204"/>
    <col min="63" max="67" width="9.140625" style="205"/>
    <col min="68" max="68" width="9.140625" style="204"/>
    <col min="69" max="69" width="8.85546875" style="204"/>
    <col min="70" max="72" width="9.140625" style="206"/>
  </cols>
  <sheetData>
    <row r="1" spans="1:69" ht="12.95" customHeight="1">
      <c r="A1" s="25"/>
      <c r="B1" s="25"/>
      <c r="C1" s="25"/>
      <c r="E1" s="68"/>
      <c r="F1" s="68"/>
      <c r="G1" s="68"/>
      <c r="H1" s="68"/>
      <c r="I1" s="68"/>
      <c r="J1" s="68"/>
      <c r="K1" s="68"/>
      <c r="L1" s="68"/>
      <c r="M1" s="69"/>
      <c r="N1" s="69"/>
      <c r="O1" s="69"/>
      <c r="P1" s="69"/>
      <c r="Q1" s="69"/>
      <c r="R1" s="69"/>
      <c r="S1" s="69"/>
      <c r="T1" s="69"/>
      <c r="U1" s="68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1" t="s">
        <v>8</v>
      </c>
    </row>
    <row r="2" spans="1:69" ht="12.95" customHeight="1">
      <c r="A2" s="25"/>
      <c r="B2" s="25"/>
      <c r="C2" s="25"/>
      <c r="E2" s="70" t="s">
        <v>9</v>
      </c>
      <c r="F2" s="72"/>
      <c r="G2" s="72"/>
      <c r="H2" s="72"/>
      <c r="I2" s="69"/>
      <c r="J2" s="73"/>
      <c r="K2" s="69"/>
      <c r="L2" s="74" t="s">
        <v>10</v>
      </c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K2" s="207"/>
    </row>
    <row r="3" spans="1:69" ht="12.95" customHeight="1">
      <c r="A3" s="25"/>
      <c r="B3" s="25"/>
      <c r="C3" s="25"/>
      <c r="E3" s="70" t="s">
        <v>11</v>
      </c>
      <c r="F3" s="70"/>
      <c r="G3" s="70"/>
      <c r="H3" s="70"/>
      <c r="I3" s="69"/>
      <c r="J3" s="75"/>
      <c r="K3" s="69"/>
      <c r="L3" s="70" t="s">
        <v>12</v>
      </c>
      <c r="M3" s="70"/>
      <c r="N3" s="70"/>
      <c r="O3" s="70"/>
      <c r="P3" s="70"/>
      <c r="Q3" s="70"/>
      <c r="R3" s="70"/>
      <c r="S3" s="70"/>
      <c r="T3" s="70"/>
      <c r="U3" s="70"/>
      <c r="V3" s="70"/>
      <c r="W3" s="68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</row>
    <row r="4" spans="1:69" ht="12.95" customHeight="1">
      <c r="A4" s="25"/>
      <c r="B4" s="25"/>
      <c r="C4" s="25"/>
      <c r="E4" s="70" t="s">
        <v>13</v>
      </c>
      <c r="F4" s="70"/>
      <c r="G4" s="70"/>
      <c r="H4" s="70"/>
      <c r="I4" s="69"/>
      <c r="J4" s="75"/>
      <c r="K4" s="69"/>
      <c r="L4" s="70" t="s">
        <v>14</v>
      </c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</row>
    <row r="5" spans="1:69" ht="12.95" customHeight="1">
      <c r="A5" s="26"/>
      <c r="B5" s="26"/>
      <c r="C5" s="25"/>
      <c r="D5" s="17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178"/>
    </row>
    <row r="6" spans="1:69" ht="12.95" customHeight="1">
      <c r="A6" s="27"/>
      <c r="B6" s="27"/>
      <c r="C6" s="34" t="s">
        <v>15</v>
      </c>
      <c r="E6" s="243" t="s">
        <v>16</v>
      </c>
      <c r="F6" s="243"/>
      <c r="G6" s="243"/>
      <c r="H6" s="243"/>
      <c r="I6" s="243"/>
      <c r="J6" s="243"/>
      <c r="K6" s="243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3" t="s">
        <v>17</v>
      </c>
      <c r="Z6" s="243"/>
      <c r="AA6" s="243"/>
      <c r="AB6" s="243"/>
      <c r="AC6" s="243"/>
      <c r="AD6" s="243"/>
      <c r="AE6" s="243"/>
      <c r="AF6" s="243"/>
      <c r="AG6" s="243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I6" s="205" t="s">
        <v>18</v>
      </c>
    </row>
    <row r="7" spans="1:69" ht="12.95" customHeight="1">
      <c r="A7" s="27"/>
      <c r="B7" s="27"/>
      <c r="C7" s="27"/>
      <c r="E7" s="243"/>
      <c r="F7" s="243"/>
      <c r="G7" s="243"/>
      <c r="H7" s="243"/>
      <c r="I7" s="243"/>
      <c r="J7" s="243"/>
      <c r="K7" s="243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3"/>
      <c r="Z7" s="243"/>
      <c r="AA7" s="243"/>
      <c r="AB7" s="243"/>
      <c r="AC7" s="243"/>
      <c r="AD7" s="243"/>
      <c r="AE7" s="243"/>
      <c r="AF7" s="243"/>
      <c r="AG7" s="243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5"/>
      <c r="BB7" s="245"/>
      <c r="BC7" s="245"/>
      <c r="BD7" s="245"/>
      <c r="BE7" s="245"/>
      <c r="BF7" s="245"/>
      <c r="BG7" s="245"/>
      <c r="BJ7" s="208" t="s">
        <v>19</v>
      </c>
    </row>
    <row r="8" spans="1:69" ht="12.95" customHeight="1">
      <c r="A8" s="27"/>
      <c r="B8" s="27"/>
      <c r="C8" s="27"/>
      <c r="E8" s="243" t="s">
        <v>20</v>
      </c>
      <c r="F8" s="243"/>
      <c r="G8" s="243"/>
      <c r="H8" s="243"/>
      <c r="I8" s="243"/>
      <c r="J8" s="243"/>
      <c r="K8" s="243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3"/>
      <c r="Z8" s="243"/>
      <c r="AA8" s="243"/>
      <c r="AB8" s="243"/>
      <c r="AC8" s="243"/>
      <c r="AD8" s="243"/>
      <c r="AE8" s="243"/>
      <c r="AF8" s="243"/>
      <c r="AG8" s="243"/>
      <c r="AH8" s="246" t="s">
        <v>21</v>
      </c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K8" s="205" t="s">
        <v>22</v>
      </c>
    </row>
    <row r="9" spans="1:69" ht="12.95" customHeight="1">
      <c r="A9" s="27"/>
      <c r="B9" s="27"/>
      <c r="C9" s="27"/>
      <c r="E9" s="243"/>
      <c r="F9" s="243"/>
      <c r="G9" s="243"/>
      <c r="H9" s="243"/>
      <c r="I9" s="243"/>
      <c r="J9" s="243"/>
      <c r="K9" s="243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3"/>
      <c r="Z9" s="243"/>
      <c r="AA9" s="243"/>
      <c r="AB9" s="243"/>
      <c r="AC9" s="243"/>
      <c r="AD9" s="243"/>
      <c r="AE9" s="243"/>
      <c r="AF9" s="243"/>
      <c r="AG9" s="243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L9" s="209" t="s">
        <v>23</v>
      </c>
      <c r="BM9" s="209" t="s">
        <v>24</v>
      </c>
      <c r="BN9" s="209" t="s">
        <v>25</v>
      </c>
      <c r="BO9" s="209" t="s">
        <v>26</v>
      </c>
    </row>
    <row r="10" spans="1:69" ht="12.95" customHeight="1">
      <c r="A10" s="27"/>
      <c r="B10" s="27"/>
      <c r="C10" s="27"/>
      <c r="E10" s="356" t="s">
        <v>27</v>
      </c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6"/>
      <c r="AN10" s="356"/>
      <c r="AO10" s="356"/>
      <c r="AP10" s="356"/>
      <c r="AQ10" s="356"/>
      <c r="AR10" s="356"/>
      <c r="AS10" s="356"/>
      <c r="AT10" s="356"/>
      <c r="AU10" s="356"/>
      <c r="AV10" s="356"/>
      <c r="AW10" s="356"/>
      <c r="AX10" s="356"/>
      <c r="AY10" s="356"/>
      <c r="AZ10" s="356"/>
      <c r="BA10" s="356"/>
      <c r="BB10" s="356"/>
      <c r="BC10" s="356"/>
      <c r="BD10" s="356"/>
      <c r="BE10" s="356"/>
      <c r="BF10" s="356"/>
      <c r="BG10" s="356"/>
      <c r="BI10" s="210"/>
      <c r="BL10" s="209"/>
      <c r="BM10" s="209"/>
      <c r="BN10" s="209"/>
      <c r="BO10" s="209"/>
      <c r="BP10" s="205" t="s">
        <v>28</v>
      </c>
    </row>
    <row r="11" spans="1:69" ht="12.95" customHeight="1">
      <c r="A11" s="27"/>
      <c r="B11" s="27"/>
      <c r="C11" s="27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K11" s="211"/>
      <c r="BQ11" s="205" t="s">
        <v>29</v>
      </c>
    </row>
    <row r="12" spans="1:69" ht="12.95" customHeight="1">
      <c r="A12" s="26"/>
      <c r="B12" s="26"/>
      <c r="C12" s="34"/>
      <c r="D12" s="178"/>
      <c r="E12" s="77" t="s">
        <v>30</v>
      </c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178"/>
      <c r="BK12" s="204"/>
    </row>
    <row r="13" spans="1:69" ht="12.95" customHeight="1">
      <c r="A13" s="25"/>
      <c r="B13" s="25"/>
      <c r="C13" s="25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K13" s="204"/>
    </row>
    <row r="14" spans="1:69" ht="12.95" customHeight="1">
      <c r="A14" s="25"/>
      <c r="B14" s="25"/>
      <c r="C14" s="28"/>
      <c r="D14" s="179"/>
      <c r="E14" s="78" t="s">
        <v>31</v>
      </c>
      <c r="F14" s="78"/>
      <c r="G14" s="78"/>
      <c r="H14" s="78"/>
      <c r="I14" s="78"/>
      <c r="K14" s="79"/>
      <c r="L14" s="79"/>
      <c r="M14" s="79"/>
      <c r="N14" s="79"/>
      <c r="O14" s="79"/>
      <c r="P14" s="79"/>
      <c r="Q14" s="79"/>
      <c r="R14" s="22"/>
      <c r="S14" s="79"/>
      <c r="T14" s="79"/>
      <c r="U14" s="79"/>
      <c r="V14" s="79"/>
      <c r="W14" s="79"/>
      <c r="X14" s="79"/>
      <c r="Y14" s="79"/>
      <c r="Z14" s="79"/>
      <c r="AA14" s="79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39"/>
      <c r="BA14" s="22"/>
      <c r="BB14" s="22"/>
      <c r="BC14" s="22"/>
      <c r="BD14" s="22"/>
      <c r="BE14" s="22"/>
      <c r="BF14" s="22"/>
      <c r="BG14" s="22"/>
      <c r="BH14" s="179"/>
      <c r="BI14" s="212"/>
      <c r="BK14" s="205" t="b">
        <f>AND($BI14=1,E14="y",NOT(ISBLANK(J14)))</f>
        <v>0</v>
      </c>
    </row>
    <row r="15" spans="1:69" ht="12.95" customHeight="1">
      <c r="A15" s="25"/>
      <c r="B15" s="25"/>
      <c r="C15" s="28"/>
      <c r="D15" s="179"/>
      <c r="E15" s="259" t="s">
        <v>32</v>
      </c>
      <c r="F15" s="235"/>
      <c r="G15" s="235" t="s">
        <v>33</v>
      </c>
      <c r="H15" s="235"/>
      <c r="I15" s="235"/>
      <c r="J15" s="357" t="s">
        <v>34</v>
      </c>
      <c r="K15" s="357"/>
      <c r="L15" s="357"/>
      <c r="M15" s="357"/>
      <c r="N15" s="357"/>
      <c r="O15" s="357"/>
      <c r="P15" s="357"/>
      <c r="Q15" s="357"/>
      <c r="R15" s="357" t="s">
        <v>35</v>
      </c>
      <c r="S15" s="357"/>
      <c r="T15" s="357"/>
      <c r="U15" s="357"/>
      <c r="V15" s="357"/>
      <c r="W15" s="357"/>
      <c r="X15" s="357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  <c r="AL15" s="357"/>
      <c r="AM15" s="357"/>
      <c r="AN15" s="357"/>
      <c r="AO15" s="357"/>
      <c r="AP15" s="357"/>
      <c r="AQ15" s="357"/>
      <c r="AR15" s="357"/>
      <c r="AS15" s="357"/>
      <c r="AT15" s="357"/>
      <c r="AU15" s="357"/>
      <c r="AV15" s="357"/>
      <c r="AW15" s="357"/>
      <c r="AX15" s="357"/>
      <c r="AY15" s="357"/>
      <c r="AZ15" s="357"/>
      <c r="BA15" s="235" t="s">
        <v>36</v>
      </c>
      <c r="BB15" s="235"/>
      <c r="BC15" s="235"/>
      <c r="BD15" s="235" t="s">
        <v>37</v>
      </c>
      <c r="BE15" s="235"/>
      <c r="BF15" s="235"/>
      <c r="BG15" s="235"/>
      <c r="BH15" s="179"/>
      <c r="BI15" s="212"/>
      <c r="BK15" s="205" t="b">
        <f>AND($BI15=1,E15="y",NOT(ISBLANK(J15)))</f>
        <v>0</v>
      </c>
    </row>
    <row r="16" spans="1:69" ht="12.95" customHeight="1">
      <c r="A16" s="25"/>
      <c r="B16" s="25"/>
      <c r="C16" s="25"/>
      <c r="D16" s="179"/>
      <c r="E16" s="257" t="s">
        <v>38</v>
      </c>
      <c r="F16" s="258"/>
      <c r="G16" s="254">
        <v>1</v>
      </c>
      <c r="H16" s="254"/>
      <c r="I16" s="255"/>
      <c r="J16" s="143" t="s">
        <v>39</v>
      </c>
      <c r="K16" s="144"/>
      <c r="L16" s="144"/>
      <c r="M16" s="144"/>
      <c r="N16" s="144"/>
      <c r="O16" s="144"/>
      <c r="P16" s="144"/>
      <c r="Q16" s="132"/>
      <c r="R16" s="143" t="s">
        <v>40</v>
      </c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32"/>
      <c r="BA16" s="133"/>
      <c r="BB16" s="144">
        <v>3</v>
      </c>
      <c r="BC16" s="132"/>
      <c r="BD16" s="119"/>
      <c r="BE16" s="119"/>
      <c r="BF16" s="119">
        <v>3</v>
      </c>
      <c r="BG16" s="150"/>
      <c r="BH16" s="179"/>
      <c r="BI16" s="212">
        <v>1</v>
      </c>
      <c r="BJ16" s="204">
        <v>1</v>
      </c>
      <c r="BK16" s="205" t="b">
        <f>AND($BI16=1,E16="y",NOT(ISBLANK(J16)))</f>
        <v>1</v>
      </c>
      <c r="BL16" s="205">
        <f>IF(AND($BK16,$BD16&lt;&gt;""),$BB16/(COUNTIF($BD16:$BG16,"&gt;""")+COUNT($BD16:$BG16)),0)</f>
        <v>0</v>
      </c>
      <c r="BM16" s="205">
        <f>IF(AND($BK16,$BE16&lt;&gt;""),$BB16/(COUNTIF($BD16:$BG16,"&gt;""")+COUNT($BD16:$BG16)),0)</f>
        <v>0</v>
      </c>
      <c r="BN16" s="205">
        <f>IF(AND($BK16,$BF16&lt;&gt;""),$BB16/(COUNTIF($BD16:$BG16,"&gt;""")+COUNT($BD16:$BG16)),0)</f>
        <v>3</v>
      </c>
      <c r="BO16" s="205">
        <f>IF(AND($BK16,$BG16&lt;&gt;""),$BB16/(COUNTIF($BD16:$BG16,"&gt;""")+COUNT($BD16:$BG16)),0)</f>
        <v>0</v>
      </c>
    </row>
    <row r="17" spans="1:69" ht="12.95" customHeight="1">
      <c r="A17" s="25"/>
      <c r="B17" s="25"/>
      <c r="C17" s="25"/>
      <c r="E17" s="321" t="s">
        <v>38</v>
      </c>
      <c r="F17" s="322"/>
      <c r="G17" s="323">
        <v>1</v>
      </c>
      <c r="H17" s="323"/>
      <c r="I17" s="324"/>
      <c r="J17" s="143" t="s">
        <v>41</v>
      </c>
      <c r="K17" s="146"/>
      <c r="L17" s="146"/>
      <c r="M17" s="146"/>
      <c r="N17" s="146"/>
      <c r="O17" s="146"/>
      <c r="P17" s="146"/>
      <c r="Q17" s="138"/>
      <c r="R17" s="143" t="s">
        <v>42</v>
      </c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38"/>
      <c r="BA17" s="139"/>
      <c r="BB17" s="146">
        <v>6</v>
      </c>
      <c r="BC17" s="138"/>
      <c r="BD17" s="147">
        <v>1</v>
      </c>
      <c r="BE17" s="147">
        <v>2</v>
      </c>
      <c r="BF17" s="148"/>
      <c r="BG17" s="149"/>
      <c r="BI17" s="212">
        <v>1</v>
      </c>
      <c r="BJ17" s="204">
        <v>1</v>
      </c>
      <c r="BK17" s="205" t="b">
        <f t="shared" ref="BK17:BK81" si="0">AND($BI17=1,E17="y",NOT(ISBLANK(J17)))</f>
        <v>1</v>
      </c>
      <c r="BL17" s="205">
        <f t="shared" ref="BL17:BL62" si="1">IF(AND($BK17,$BD17&lt;&gt;""),$BB17/(COUNTIF($BD17:$BG17,"&gt;""")+COUNT($BD17:$BG17)),0)</f>
        <v>3</v>
      </c>
      <c r="BM17" s="205">
        <f t="shared" ref="BM17:BM62" si="2">IF(AND($BK17,$BE17&lt;&gt;""),$BB17/(COUNTIF($BD17:$BG17,"&gt;""")+COUNT($BD17:$BG17)),0)</f>
        <v>3</v>
      </c>
      <c r="BN17" s="205">
        <f t="shared" ref="BN17:BN62" si="3">IF(AND($BK17,$BF17&lt;&gt;""),$BB17/(COUNTIF($BD17:$BG17,"&gt;""")+COUNT($BD17:$BG17)),0)</f>
        <v>0</v>
      </c>
      <c r="BO17" s="205">
        <f t="shared" ref="BO17:BO62" si="4">IF(AND($BK17,$BG17&lt;&gt;""),$BB17/(COUNTIF($BD17:$BG17,"&gt;""")+COUNT($BD17:$BG17)),0)</f>
        <v>0</v>
      </c>
    </row>
    <row r="18" spans="1:69" ht="12.95" customHeight="1">
      <c r="A18" s="28"/>
      <c r="B18" s="28"/>
      <c r="C18" s="28"/>
      <c r="D18" s="179"/>
      <c r="E18" s="321" t="s">
        <v>38</v>
      </c>
      <c r="F18" s="322"/>
      <c r="G18" s="323">
        <v>1</v>
      </c>
      <c r="H18" s="323"/>
      <c r="I18" s="324"/>
      <c r="J18" s="143" t="s">
        <v>43</v>
      </c>
      <c r="K18" s="146"/>
      <c r="L18" s="146"/>
      <c r="M18" s="146"/>
      <c r="N18" s="146"/>
      <c r="O18" s="146"/>
      <c r="P18" s="146"/>
      <c r="Q18" s="138"/>
      <c r="R18" s="143" t="s">
        <v>44</v>
      </c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38"/>
      <c r="BA18" s="139"/>
      <c r="BB18" s="146">
        <v>5</v>
      </c>
      <c r="BC18" s="138"/>
      <c r="BD18" s="147"/>
      <c r="BE18" s="147">
        <v>2</v>
      </c>
      <c r="BF18" s="148"/>
      <c r="BG18" s="149"/>
      <c r="BH18" s="179"/>
      <c r="BI18" s="212">
        <v>1</v>
      </c>
      <c r="BJ18" s="204">
        <v>1</v>
      </c>
      <c r="BK18" s="205" t="b">
        <f t="shared" si="0"/>
        <v>1</v>
      </c>
      <c r="BL18" s="205">
        <f t="shared" si="1"/>
        <v>0</v>
      </c>
      <c r="BM18" s="205">
        <f t="shared" si="2"/>
        <v>5</v>
      </c>
      <c r="BN18" s="205">
        <f t="shared" si="3"/>
        <v>0</v>
      </c>
      <c r="BO18" s="205">
        <f t="shared" si="4"/>
        <v>0</v>
      </c>
    </row>
    <row r="19" spans="1:69" ht="12.95" customHeight="1">
      <c r="A19" s="28"/>
      <c r="B19" s="28"/>
      <c r="C19" s="28"/>
      <c r="D19" s="179"/>
      <c r="E19" s="336" t="s">
        <v>38</v>
      </c>
      <c r="F19" s="263"/>
      <c r="G19" s="337">
        <v>1</v>
      </c>
      <c r="H19" s="338"/>
      <c r="I19" s="339"/>
      <c r="J19" s="143" t="s">
        <v>45</v>
      </c>
      <c r="K19" s="144"/>
      <c r="L19" s="144"/>
      <c r="M19" s="144"/>
      <c r="N19" s="144"/>
      <c r="O19" s="144"/>
      <c r="P19" s="144"/>
      <c r="Q19" s="132"/>
      <c r="R19" s="143" t="s">
        <v>46</v>
      </c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32"/>
      <c r="BA19" s="133"/>
      <c r="BB19" s="144">
        <v>3</v>
      </c>
      <c r="BC19" s="132"/>
      <c r="BD19" s="119"/>
      <c r="BE19" s="119">
        <v>2</v>
      </c>
      <c r="BF19" s="150"/>
      <c r="BG19" s="151"/>
      <c r="BH19" s="179"/>
      <c r="BI19" s="212">
        <v>1</v>
      </c>
      <c r="BJ19" s="204">
        <v>1</v>
      </c>
      <c r="BK19" s="205" t="b">
        <f t="shared" si="0"/>
        <v>1</v>
      </c>
      <c r="BL19" s="205">
        <f t="shared" si="1"/>
        <v>0</v>
      </c>
      <c r="BM19" s="205">
        <f t="shared" si="2"/>
        <v>3</v>
      </c>
      <c r="BN19" s="205">
        <f t="shared" si="3"/>
        <v>0</v>
      </c>
      <c r="BO19" s="205">
        <f t="shared" si="4"/>
        <v>0</v>
      </c>
    </row>
    <row r="20" spans="1:69" ht="12.95" customHeight="1">
      <c r="A20" s="28"/>
      <c r="B20" s="28"/>
      <c r="C20" s="28"/>
      <c r="D20" s="179"/>
      <c r="E20" s="340" t="s">
        <v>38</v>
      </c>
      <c r="F20" s="341"/>
      <c r="G20" s="342">
        <v>1</v>
      </c>
      <c r="H20" s="343"/>
      <c r="I20" s="344"/>
      <c r="J20" s="152" t="s">
        <v>47</v>
      </c>
      <c r="K20" s="146"/>
      <c r="L20" s="146"/>
      <c r="M20" s="146"/>
      <c r="N20" s="146"/>
      <c r="O20" s="146"/>
      <c r="P20" s="146"/>
      <c r="Q20" s="138"/>
      <c r="R20" s="143" t="s">
        <v>48</v>
      </c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38"/>
      <c r="BA20" s="139"/>
      <c r="BB20" s="146">
        <v>3</v>
      </c>
      <c r="BC20" s="138"/>
      <c r="BD20" s="147"/>
      <c r="BE20" s="147"/>
      <c r="BF20" s="148">
        <v>3</v>
      </c>
      <c r="BG20" s="149"/>
      <c r="BH20" s="179"/>
      <c r="BI20" s="212">
        <v>1</v>
      </c>
      <c r="BJ20" s="204">
        <v>1</v>
      </c>
      <c r="BK20" s="205" t="b">
        <f t="shared" si="0"/>
        <v>1</v>
      </c>
      <c r="BL20" s="205">
        <f t="shared" si="1"/>
        <v>0</v>
      </c>
      <c r="BM20" s="205">
        <f t="shared" si="2"/>
        <v>0</v>
      </c>
      <c r="BN20" s="205">
        <f t="shared" si="3"/>
        <v>3</v>
      </c>
      <c r="BO20" s="205">
        <f t="shared" si="4"/>
        <v>0</v>
      </c>
    </row>
    <row r="21" spans="1:69" ht="12.95" customHeight="1">
      <c r="A21" s="25"/>
      <c r="B21" s="25"/>
      <c r="C21" s="25"/>
      <c r="E21" s="340" t="s">
        <v>38</v>
      </c>
      <c r="F21" s="341"/>
      <c r="G21" s="342">
        <v>1</v>
      </c>
      <c r="H21" s="343"/>
      <c r="I21" s="344"/>
      <c r="J21" s="152" t="s">
        <v>49</v>
      </c>
      <c r="K21" s="146"/>
      <c r="L21" s="146"/>
      <c r="M21" s="146"/>
      <c r="N21" s="146"/>
      <c r="O21" s="146"/>
      <c r="P21" s="146"/>
      <c r="Q21" s="138"/>
      <c r="R21" s="143" t="s">
        <v>50</v>
      </c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38"/>
      <c r="BA21" s="139"/>
      <c r="BB21" s="146">
        <v>4</v>
      </c>
      <c r="BC21" s="138"/>
      <c r="BD21" s="147">
        <v>1</v>
      </c>
      <c r="BE21" s="147"/>
      <c r="BF21" s="148"/>
      <c r="BG21" s="149"/>
      <c r="BI21" s="212">
        <v>1</v>
      </c>
      <c r="BJ21" s="204">
        <v>1</v>
      </c>
      <c r="BK21" s="205" t="b">
        <f t="shared" si="0"/>
        <v>1</v>
      </c>
      <c r="BL21" s="205">
        <f t="shared" si="1"/>
        <v>4</v>
      </c>
      <c r="BM21" s="205">
        <f t="shared" si="2"/>
        <v>0</v>
      </c>
      <c r="BN21" s="205">
        <f t="shared" si="3"/>
        <v>0</v>
      </c>
      <c r="BO21" s="205">
        <f t="shared" si="4"/>
        <v>0</v>
      </c>
    </row>
    <row r="22" spans="1:69" ht="12.95" customHeight="1">
      <c r="A22" s="25"/>
      <c r="B22" s="25"/>
      <c r="C22" s="25"/>
      <c r="E22" s="318" t="s">
        <v>38</v>
      </c>
      <c r="F22" s="264"/>
      <c r="G22" s="319">
        <v>1</v>
      </c>
      <c r="H22" s="319"/>
      <c r="I22" s="320"/>
      <c r="J22" s="152" t="s">
        <v>51</v>
      </c>
      <c r="K22" s="144"/>
      <c r="L22" s="144"/>
      <c r="M22" s="144"/>
      <c r="N22" s="144"/>
      <c r="O22" s="144"/>
      <c r="P22" s="144"/>
      <c r="Q22" s="132"/>
      <c r="R22" s="152" t="s">
        <v>52</v>
      </c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32"/>
      <c r="BA22" s="133"/>
      <c r="BB22" s="144">
        <v>3</v>
      </c>
      <c r="BC22" s="132"/>
      <c r="BD22" s="119"/>
      <c r="BE22" s="119"/>
      <c r="BF22" s="150">
        <v>3</v>
      </c>
      <c r="BG22" s="151"/>
      <c r="BI22" s="212">
        <v>1</v>
      </c>
      <c r="BJ22" s="204">
        <v>1</v>
      </c>
      <c r="BK22" s="205" t="b">
        <f t="shared" si="0"/>
        <v>1</v>
      </c>
      <c r="BL22" s="205">
        <f t="shared" si="1"/>
        <v>0</v>
      </c>
      <c r="BM22" s="205">
        <f t="shared" si="2"/>
        <v>0</v>
      </c>
      <c r="BN22" s="205">
        <f t="shared" si="3"/>
        <v>3</v>
      </c>
      <c r="BO22" s="205">
        <f t="shared" si="4"/>
        <v>0</v>
      </c>
    </row>
    <row r="23" spans="1:69" ht="12.95" customHeight="1">
      <c r="A23" s="25"/>
      <c r="B23" s="25"/>
      <c r="C23" s="28"/>
      <c r="D23" s="179"/>
      <c r="E23" s="321" t="s">
        <v>38</v>
      </c>
      <c r="F23" s="322"/>
      <c r="G23" s="323">
        <v>1</v>
      </c>
      <c r="H23" s="323"/>
      <c r="I23" s="324"/>
      <c r="J23" s="143" t="s">
        <v>53</v>
      </c>
      <c r="K23" s="146"/>
      <c r="L23" s="146"/>
      <c r="M23" s="146"/>
      <c r="N23" s="146"/>
      <c r="O23" s="146"/>
      <c r="P23" s="146"/>
      <c r="Q23" s="138"/>
      <c r="R23" s="143" t="s">
        <v>54</v>
      </c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38"/>
      <c r="BA23" s="139"/>
      <c r="BB23" s="146">
        <v>3</v>
      </c>
      <c r="BC23" s="138"/>
      <c r="BD23" s="147">
        <v>1</v>
      </c>
      <c r="BE23" s="147"/>
      <c r="BF23" s="148"/>
      <c r="BG23" s="149"/>
      <c r="BH23" s="179"/>
      <c r="BI23" s="212">
        <v>1</v>
      </c>
      <c r="BJ23" s="204">
        <v>1</v>
      </c>
      <c r="BK23" s="205" t="b">
        <f t="shared" si="0"/>
        <v>1</v>
      </c>
      <c r="BL23" s="205">
        <f t="shared" si="1"/>
        <v>3</v>
      </c>
      <c r="BM23" s="205">
        <f t="shared" si="2"/>
        <v>0</v>
      </c>
      <c r="BN23" s="205">
        <f t="shared" si="3"/>
        <v>0</v>
      </c>
      <c r="BO23" s="205">
        <f t="shared" si="4"/>
        <v>0</v>
      </c>
    </row>
    <row r="24" spans="1:69" ht="12.95" customHeight="1">
      <c r="A24" s="25"/>
      <c r="B24" s="25"/>
      <c r="C24" s="28"/>
      <c r="D24" s="179"/>
      <c r="E24" s="248" t="s">
        <v>38</v>
      </c>
      <c r="F24" s="249"/>
      <c r="G24" s="252">
        <v>1</v>
      </c>
      <c r="H24" s="252"/>
      <c r="I24" s="253"/>
      <c r="J24" s="143" t="s">
        <v>55</v>
      </c>
      <c r="K24" s="153"/>
      <c r="L24" s="153"/>
      <c r="M24" s="153"/>
      <c r="N24" s="153"/>
      <c r="O24" s="153"/>
      <c r="P24" s="153"/>
      <c r="Q24" s="154"/>
      <c r="R24" s="143" t="s">
        <v>56</v>
      </c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4"/>
      <c r="BA24" s="155"/>
      <c r="BB24" s="153">
        <v>4</v>
      </c>
      <c r="BC24" s="154"/>
      <c r="BD24" s="156">
        <v>1</v>
      </c>
      <c r="BE24" s="156"/>
      <c r="BF24" s="157"/>
      <c r="BG24" s="158"/>
      <c r="BH24" s="179"/>
      <c r="BI24" s="212">
        <v>1</v>
      </c>
      <c r="BJ24" s="204">
        <v>1</v>
      </c>
      <c r="BK24" s="205" t="b">
        <f t="shared" si="0"/>
        <v>1</v>
      </c>
      <c r="BL24" s="205">
        <f t="shared" si="1"/>
        <v>4</v>
      </c>
      <c r="BM24" s="205">
        <f t="shared" si="2"/>
        <v>0</v>
      </c>
      <c r="BN24" s="205">
        <f t="shared" si="3"/>
        <v>0</v>
      </c>
      <c r="BO24" s="205">
        <f t="shared" si="4"/>
        <v>0</v>
      </c>
    </row>
    <row r="25" spans="1:69" ht="12.95" customHeight="1">
      <c r="A25" s="25"/>
      <c r="B25" s="25"/>
      <c r="C25" s="28"/>
      <c r="D25" s="179"/>
      <c r="E25" s="325" t="s">
        <v>38</v>
      </c>
      <c r="F25" s="326"/>
      <c r="G25" s="254">
        <v>1</v>
      </c>
      <c r="H25" s="254"/>
      <c r="I25" s="255"/>
      <c r="J25" s="159" t="s">
        <v>57</v>
      </c>
      <c r="K25" s="160"/>
      <c r="L25" s="160"/>
      <c r="M25" s="160"/>
      <c r="N25" s="160"/>
      <c r="O25" s="160"/>
      <c r="P25" s="160"/>
      <c r="Q25" s="161"/>
      <c r="R25" s="159" t="s">
        <v>58</v>
      </c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1"/>
      <c r="BA25" s="162"/>
      <c r="BB25" s="160">
        <v>4</v>
      </c>
      <c r="BC25" s="161"/>
      <c r="BD25" s="163"/>
      <c r="BE25" s="163">
        <v>2</v>
      </c>
      <c r="BF25" s="164"/>
      <c r="BG25" s="149"/>
      <c r="BH25" s="179"/>
      <c r="BI25" s="212">
        <v>1</v>
      </c>
      <c r="BJ25" s="204">
        <v>1</v>
      </c>
      <c r="BK25" s="205" t="b">
        <f t="shared" si="0"/>
        <v>1</v>
      </c>
      <c r="BL25" s="205">
        <f t="shared" si="1"/>
        <v>0</v>
      </c>
      <c r="BM25" s="205">
        <f t="shared" si="2"/>
        <v>4</v>
      </c>
      <c r="BN25" s="205">
        <f t="shared" si="3"/>
        <v>0</v>
      </c>
      <c r="BO25" s="205">
        <f t="shared" si="4"/>
        <v>0</v>
      </c>
    </row>
    <row r="26" spans="1:69" ht="12.95" customHeight="1">
      <c r="A26" s="25"/>
      <c r="B26" s="25"/>
      <c r="C26" s="202" t="s">
        <v>59</v>
      </c>
      <c r="D26" s="179"/>
      <c r="E26" s="250"/>
      <c r="F26" s="251"/>
      <c r="G26" s="256">
        <v>1</v>
      </c>
      <c r="H26" s="252"/>
      <c r="I26" s="253"/>
      <c r="J26" s="143" t="s">
        <v>60</v>
      </c>
      <c r="K26" s="153"/>
      <c r="L26" s="153"/>
      <c r="M26" s="153"/>
      <c r="N26" s="153"/>
      <c r="O26" s="153"/>
      <c r="P26" s="153"/>
      <c r="Q26" s="154"/>
      <c r="R26" s="201" t="s">
        <v>61</v>
      </c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4"/>
      <c r="BA26" s="155"/>
      <c r="BB26" s="153">
        <v>3</v>
      </c>
      <c r="BC26" s="154"/>
      <c r="BD26" s="195">
        <v>1</v>
      </c>
      <c r="BE26" s="195"/>
      <c r="BF26" s="196"/>
      <c r="BG26" s="197"/>
      <c r="BH26" s="179"/>
      <c r="BI26" s="212">
        <v>1</v>
      </c>
      <c r="BJ26" s="204">
        <v>1</v>
      </c>
      <c r="BK26" s="205" t="b">
        <f t="shared" si="0"/>
        <v>0</v>
      </c>
      <c r="BL26" s="205">
        <f t="shared" si="1"/>
        <v>0</v>
      </c>
      <c r="BM26" s="205">
        <f t="shared" si="2"/>
        <v>0</v>
      </c>
      <c r="BN26" s="205">
        <f t="shared" si="3"/>
        <v>0</v>
      </c>
      <c r="BO26" s="205">
        <f t="shared" si="4"/>
        <v>0</v>
      </c>
      <c r="BQ26" s="204" t="b">
        <f>_xlfn.XOR($BK$26,$BK$27)</f>
        <v>0</v>
      </c>
    </row>
    <row r="27" spans="1:69" ht="12.95" customHeight="1">
      <c r="A27" s="25"/>
      <c r="B27" s="25"/>
      <c r="C27" s="25"/>
      <c r="E27" s="332"/>
      <c r="F27" s="333"/>
      <c r="G27" s="256">
        <v>1</v>
      </c>
      <c r="H27" s="252"/>
      <c r="I27" s="253"/>
      <c r="J27" s="143" t="s">
        <v>60</v>
      </c>
      <c r="K27" s="153"/>
      <c r="L27" s="153"/>
      <c r="M27" s="153"/>
      <c r="N27" s="153"/>
      <c r="O27" s="153"/>
      <c r="P27" s="153"/>
      <c r="Q27" s="154"/>
      <c r="R27" s="201" t="s">
        <v>62</v>
      </c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4"/>
      <c r="BA27" s="155"/>
      <c r="BB27" s="153">
        <v>3</v>
      </c>
      <c r="BC27" s="154"/>
      <c r="BD27" s="195"/>
      <c r="BE27" s="195"/>
      <c r="BF27" s="196">
        <v>3</v>
      </c>
      <c r="BG27" s="197"/>
      <c r="BI27" s="204">
        <v>1</v>
      </c>
      <c r="BJ27" s="204">
        <v>1</v>
      </c>
      <c r="BK27" s="205" t="b">
        <f t="shared" si="0"/>
        <v>0</v>
      </c>
      <c r="BL27" s="205">
        <f t="shared" si="1"/>
        <v>0</v>
      </c>
      <c r="BM27" s="205">
        <f t="shared" si="2"/>
        <v>0</v>
      </c>
      <c r="BN27" s="205">
        <f t="shared" si="3"/>
        <v>0</v>
      </c>
      <c r="BO27" s="205">
        <f t="shared" si="4"/>
        <v>0</v>
      </c>
    </row>
    <row r="28" spans="1:69" ht="12.95" customHeight="1">
      <c r="A28" s="25"/>
      <c r="B28" s="25"/>
      <c r="C28" s="25"/>
      <c r="E28" s="334"/>
      <c r="F28" s="335"/>
      <c r="G28" s="252">
        <v>1</v>
      </c>
      <c r="H28" s="252"/>
      <c r="I28" s="253"/>
      <c r="J28" s="143"/>
      <c r="K28" s="153"/>
      <c r="L28" s="153"/>
      <c r="M28" s="153"/>
      <c r="N28" s="153"/>
      <c r="O28" s="153"/>
      <c r="P28" s="153"/>
      <c r="Q28" s="154"/>
      <c r="R28" s="14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4"/>
      <c r="BA28" s="155"/>
      <c r="BB28" s="153"/>
      <c r="BC28" s="154"/>
      <c r="BD28" s="195"/>
      <c r="BE28" s="195"/>
      <c r="BF28" s="196"/>
      <c r="BG28" s="197"/>
      <c r="BI28" s="204">
        <v>1</v>
      </c>
      <c r="BJ28" s="204">
        <v>1</v>
      </c>
      <c r="BK28" s="205" t="b">
        <f t="shared" si="0"/>
        <v>0</v>
      </c>
      <c r="BL28" s="205">
        <f t="shared" si="1"/>
        <v>0</v>
      </c>
      <c r="BM28" s="205">
        <f t="shared" si="2"/>
        <v>0</v>
      </c>
      <c r="BN28" s="205">
        <f t="shared" si="3"/>
        <v>0</v>
      </c>
      <c r="BO28" s="205">
        <f t="shared" si="4"/>
        <v>0</v>
      </c>
    </row>
    <row r="29" spans="1:69" ht="12.95" customHeight="1">
      <c r="A29" s="25"/>
      <c r="B29" s="25"/>
      <c r="C29" s="25"/>
      <c r="E29" s="7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 t="s">
        <v>63</v>
      </c>
      <c r="BA29" s="231">
        <f>SUMIF($BK16:$BK28,TRUE,BB16:BB28)</f>
        <v>38</v>
      </c>
      <c r="BB29" s="231"/>
      <c r="BC29" s="231"/>
      <c r="BD29" s="81"/>
      <c r="BE29" s="81"/>
      <c r="BF29" s="81"/>
      <c r="BG29" s="81"/>
      <c r="BK29" s="205" t="b">
        <f t="shared" si="0"/>
        <v>0</v>
      </c>
      <c r="BL29" s="205">
        <f t="shared" si="1"/>
        <v>0</v>
      </c>
      <c r="BM29" s="205">
        <f t="shared" si="2"/>
        <v>0</v>
      </c>
      <c r="BN29" s="205">
        <f t="shared" si="3"/>
        <v>0</v>
      </c>
      <c r="BO29" s="205">
        <f t="shared" si="4"/>
        <v>0</v>
      </c>
    </row>
    <row r="30" spans="1:69" ht="12.95" customHeight="1">
      <c r="A30" s="25"/>
      <c r="B30" s="25"/>
      <c r="C30" s="34"/>
      <c r="E30" s="82"/>
      <c r="F30" s="82"/>
      <c r="G30" s="135"/>
      <c r="H30" s="135"/>
      <c r="I30" s="135"/>
      <c r="J30" s="194"/>
      <c r="K30" s="82"/>
      <c r="L30" s="82"/>
      <c r="M30" s="82"/>
      <c r="N30" s="82"/>
      <c r="O30" s="82"/>
      <c r="P30" s="82"/>
      <c r="Q30" s="82"/>
      <c r="R30" s="194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172"/>
      <c r="BE30" s="172"/>
      <c r="BF30" s="172"/>
      <c r="BG30" s="172"/>
      <c r="BK30" s="205" t="b">
        <f t="shared" si="0"/>
        <v>0</v>
      </c>
      <c r="BL30" s="205">
        <f t="shared" si="1"/>
        <v>0</v>
      </c>
      <c r="BM30" s="205">
        <f t="shared" si="2"/>
        <v>0</v>
      </c>
      <c r="BN30" s="205">
        <f t="shared" si="3"/>
        <v>0</v>
      </c>
      <c r="BO30" s="205">
        <f t="shared" si="4"/>
        <v>0</v>
      </c>
    </row>
    <row r="31" spans="1:69" ht="12.95" customHeight="1">
      <c r="A31" s="25"/>
      <c r="B31" s="25"/>
      <c r="C31" s="34"/>
      <c r="E31" s="78" t="s">
        <v>64</v>
      </c>
      <c r="F31" s="82"/>
      <c r="G31" s="82"/>
      <c r="H31" s="82"/>
      <c r="I31" s="82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68"/>
      <c r="Z31" s="83"/>
      <c r="AA31" s="83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84"/>
      <c r="BA31" s="165"/>
      <c r="BB31" s="165"/>
      <c r="BC31" s="165"/>
      <c r="BD31" s="165"/>
      <c r="BE31" s="165"/>
      <c r="BF31" s="165"/>
      <c r="BG31" s="165"/>
      <c r="BK31" s="205" t="b">
        <f t="shared" si="0"/>
        <v>0</v>
      </c>
      <c r="BL31" s="205">
        <f t="shared" si="1"/>
        <v>0</v>
      </c>
      <c r="BM31" s="205">
        <f t="shared" si="2"/>
        <v>0</v>
      </c>
      <c r="BN31" s="205">
        <f t="shared" si="3"/>
        <v>0</v>
      </c>
      <c r="BO31" s="205">
        <f t="shared" si="4"/>
        <v>0</v>
      </c>
    </row>
    <row r="32" spans="1:69" ht="12.95" customHeight="1">
      <c r="A32" s="25"/>
      <c r="B32" s="25"/>
      <c r="C32" s="25"/>
      <c r="E32" s="235" t="s">
        <v>32</v>
      </c>
      <c r="F32" s="235"/>
      <c r="G32" s="235" t="s">
        <v>33</v>
      </c>
      <c r="H32" s="235"/>
      <c r="I32" s="235"/>
      <c r="J32" s="357" t="s">
        <v>34</v>
      </c>
      <c r="K32" s="357"/>
      <c r="L32" s="357"/>
      <c r="M32" s="357"/>
      <c r="N32" s="357"/>
      <c r="O32" s="357"/>
      <c r="P32" s="357"/>
      <c r="Q32" s="357"/>
      <c r="R32" s="357" t="s">
        <v>35</v>
      </c>
      <c r="S32" s="357"/>
      <c r="T32" s="357"/>
      <c r="U32" s="357"/>
      <c r="V32" s="357"/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7"/>
      <c r="AN32" s="357"/>
      <c r="AO32" s="357"/>
      <c r="AP32" s="357"/>
      <c r="AQ32" s="357"/>
      <c r="AR32" s="357"/>
      <c r="AS32" s="357"/>
      <c r="AT32" s="357"/>
      <c r="AU32" s="357"/>
      <c r="AV32" s="357"/>
      <c r="AW32" s="357"/>
      <c r="AX32" s="357"/>
      <c r="AY32" s="357"/>
      <c r="AZ32" s="357"/>
      <c r="BA32" s="235" t="s">
        <v>36</v>
      </c>
      <c r="BB32" s="235"/>
      <c r="BC32" s="235"/>
      <c r="BD32" s="235" t="s">
        <v>37</v>
      </c>
      <c r="BE32" s="235"/>
      <c r="BF32" s="235"/>
      <c r="BG32" s="235"/>
      <c r="BK32" s="205" t="b">
        <f t="shared" si="0"/>
        <v>0</v>
      </c>
      <c r="BL32" s="205">
        <f t="shared" si="1"/>
        <v>0</v>
      </c>
      <c r="BM32" s="205">
        <f t="shared" si="2"/>
        <v>0</v>
      </c>
      <c r="BN32" s="205">
        <f t="shared" si="3"/>
        <v>0</v>
      </c>
      <c r="BO32" s="205">
        <f t="shared" si="4"/>
        <v>0</v>
      </c>
    </row>
    <row r="33" spans="1:69" ht="12.95" customHeight="1">
      <c r="A33" s="25"/>
      <c r="B33" s="25"/>
      <c r="C33" s="25"/>
      <c r="E33" s="290" t="s">
        <v>38</v>
      </c>
      <c r="F33" s="261"/>
      <c r="G33" s="291">
        <v>1</v>
      </c>
      <c r="H33" s="291"/>
      <c r="I33" s="291"/>
      <c r="J33" s="166" t="s">
        <v>65</v>
      </c>
      <c r="K33" s="87"/>
      <c r="L33" s="87"/>
      <c r="M33" s="87"/>
      <c r="N33" s="87"/>
      <c r="O33" s="87"/>
      <c r="P33" s="87"/>
      <c r="Q33" s="87"/>
      <c r="R33" s="167" t="s">
        <v>66</v>
      </c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8"/>
      <c r="BA33" s="168"/>
      <c r="BB33" s="87">
        <v>3</v>
      </c>
      <c r="BC33" s="88"/>
      <c r="BD33" s="85"/>
      <c r="BE33" s="85"/>
      <c r="BF33" s="85">
        <v>3</v>
      </c>
      <c r="BG33" s="151"/>
      <c r="BI33" s="204">
        <v>1</v>
      </c>
      <c r="BJ33" s="204">
        <v>1</v>
      </c>
      <c r="BK33" s="205" t="b">
        <f t="shared" si="0"/>
        <v>1</v>
      </c>
      <c r="BL33" s="205">
        <f t="shared" si="1"/>
        <v>0</v>
      </c>
      <c r="BM33" s="205">
        <f t="shared" si="2"/>
        <v>0</v>
      </c>
      <c r="BN33" s="205">
        <f t="shared" si="3"/>
        <v>3</v>
      </c>
      <c r="BO33" s="205">
        <f t="shared" si="4"/>
        <v>0</v>
      </c>
    </row>
    <row r="34" spans="1:69" ht="12.95" customHeight="1">
      <c r="A34" s="25"/>
      <c r="B34" s="25"/>
      <c r="C34" s="25"/>
      <c r="E34" s="292" t="s">
        <v>38</v>
      </c>
      <c r="F34" s="268"/>
      <c r="G34" s="293">
        <v>1</v>
      </c>
      <c r="H34" s="293"/>
      <c r="I34" s="293"/>
      <c r="J34" s="169" t="s">
        <v>67</v>
      </c>
      <c r="K34" s="130"/>
      <c r="L34" s="130"/>
      <c r="M34" s="130"/>
      <c r="N34" s="130"/>
      <c r="O34" s="130"/>
      <c r="P34" s="130"/>
      <c r="Q34" s="131"/>
      <c r="R34" s="143" t="s">
        <v>68</v>
      </c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1"/>
      <c r="BA34" s="134"/>
      <c r="BB34" s="130">
        <v>3</v>
      </c>
      <c r="BC34" s="131"/>
      <c r="BD34" s="147"/>
      <c r="BE34" s="147"/>
      <c r="BF34" s="148"/>
      <c r="BG34" s="149">
        <v>4</v>
      </c>
      <c r="BI34" s="204">
        <v>1</v>
      </c>
      <c r="BJ34" s="204">
        <v>1</v>
      </c>
      <c r="BK34" s="205" t="b">
        <f t="shared" si="0"/>
        <v>1</v>
      </c>
      <c r="BL34" s="205">
        <f t="shared" si="1"/>
        <v>0</v>
      </c>
      <c r="BM34" s="205">
        <f t="shared" si="2"/>
        <v>0</v>
      </c>
      <c r="BN34" s="205">
        <f t="shared" si="3"/>
        <v>0</v>
      </c>
      <c r="BO34" s="205">
        <f t="shared" si="4"/>
        <v>3</v>
      </c>
    </row>
    <row r="35" spans="1:69" ht="12.95" customHeight="1">
      <c r="A35" s="25"/>
      <c r="B35" s="25"/>
      <c r="C35" s="25"/>
      <c r="E35" s="7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0" t="s">
        <v>63</v>
      </c>
      <c r="BA35" s="231">
        <f>SUMIF($BK33:$BK34,TRUE,BB33:BB34)</f>
        <v>6</v>
      </c>
      <c r="BB35" s="231"/>
      <c r="BC35" s="231"/>
      <c r="BD35" s="81"/>
      <c r="BE35" s="81"/>
      <c r="BF35" s="81"/>
      <c r="BG35" s="81"/>
      <c r="BK35" s="205" t="b">
        <f t="shared" si="0"/>
        <v>0</v>
      </c>
      <c r="BL35" s="205">
        <f t="shared" si="1"/>
        <v>0</v>
      </c>
      <c r="BM35" s="205">
        <f t="shared" si="2"/>
        <v>0</v>
      </c>
      <c r="BN35" s="205">
        <f t="shared" si="3"/>
        <v>0</v>
      </c>
      <c r="BO35" s="205">
        <f t="shared" si="4"/>
        <v>0</v>
      </c>
    </row>
    <row r="36" spans="1:69" ht="12.95" customHeight="1">
      <c r="A36" s="25"/>
      <c r="B36" s="25"/>
      <c r="C36" s="25"/>
      <c r="E36" s="68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K36" s="205" t="b">
        <f t="shared" si="0"/>
        <v>0</v>
      </c>
      <c r="BL36" s="205">
        <f t="shared" si="1"/>
        <v>0</v>
      </c>
      <c r="BM36" s="205">
        <f t="shared" si="2"/>
        <v>0</v>
      </c>
      <c r="BN36" s="205">
        <f t="shared" si="3"/>
        <v>0</v>
      </c>
      <c r="BO36" s="205">
        <f t="shared" si="4"/>
        <v>0</v>
      </c>
    </row>
    <row r="37" spans="1:69" ht="12.95" customHeight="1">
      <c r="A37" s="25"/>
      <c r="B37" s="25"/>
      <c r="C37" s="25"/>
      <c r="E37" s="78" t="s">
        <v>69</v>
      </c>
      <c r="F37" s="82"/>
      <c r="G37" s="82"/>
      <c r="H37" s="82"/>
      <c r="I37" s="82"/>
      <c r="K37" s="79"/>
      <c r="L37" s="79"/>
      <c r="M37" s="79"/>
      <c r="N37" s="79"/>
      <c r="O37" s="79"/>
      <c r="P37" s="79"/>
      <c r="Q37" s="79"/>
      <c r="R37" s="165"/>
      <c r="S37" s="79"/>
      <c r="T37" s="79"/>
      <c r="U37" s="79"/>
      <c r="V37" s="79"/>
      <c r="W37" s="79"/>
      <c r="X37" s="79"/>
      <c r="Y37" s="68"/>
      <c r="Z37" s="83"/>
      <c r="AA37" s="83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84" t="s">
        <v>70</v>
      </c>
      <c r="BA37" s="165"/>
      <c r="BB37" s="165"/>
      <c r="BC37" s="165"/>
      <c r="BD37" s="165"/>
      <c r="BE37" s="165"/>
      <c r="BF37" s="165"/>
      <c r="BG37" s="165"/>
      <c r="BK37" s="205" t="b">
        <f t="shared" si="0"/>
        <v>0</v>
      </c>
      <c r="BL37" s="205">
        <f t="shared" si="1"/>
        <v>0</v>
      </c>
      <c r="BM37" s="205">
        <f t="shared" si="2"/>
        <v>0</v>
      </c>
      <c r="BN37" s="205">
        <f t="shared" si="3"/>
        <v>0</v>
      </c>
      <c r="BO37" s="205">
        <f t="shared" si="4"/>
        <v>0</v>
      </c>
      <c r="BP37" s="204">
        <v>1</v>
      </c>
      <c r="BQ37" s="204" t="b">
        <f>SUM(BL39:BO43)&gt;=8</f>
        <v>0</v>
      </c>
    </row>
    <row r="38" spans="1:69" ht="12.95" customHeight="1">
      <c r="A38" s="25"/>
      <c r="B38" s="25"/>
      <c r="C38" s="25"/>
      <c r="E38" s="235" t="s">
        <v>32</v>
      </c>
      <c r="F38" s="235"/>
      <c r="G38" s="235" t="s">
        <v>33</v>
      </c>
      <c r="H38" s="235"/>
      <c r="I38" s="235"/>
      <c r="J38" s="357" t="s">
        <v>34</v>
      </c>
      <c r="K38" s="357"/>
      <c r="L38" s="357"/>
      <c r="M38" s="357"/>
      <c r="N38" s="357"/>
      <c r="O38" s="357"/>
      <c r="P38" s="357"/>
      <c r="Q38" s="357"/>
      <c r="R38" s="357" t="s">
        <v>35</v>
      </c>
      <c r="S38" s="357"/>
      <c r="T38" s="357"/>
      <c r="U38" s="357"/>
      <c r="V38" s="357"/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7"/>
      <c r="AN38" s="357"/>
      <c r="AO38" s="357"/>
      <c r="AP38" s="357"/>
      <c r="AQ38" s="357"/>
      <c r="AR38" s="357"/>
      <c r="AS38" s="357"/>
      <c r="AT38" s="357"/>
      <c r="AU38" s="357"/>
      <c r="AV38" s="357"/>
      <c r="AW38" s="357"/>
      <c r="AX38" s="357"/>
      <c r="AY38" s="357"/>
      <c r="AZ38" s="357"/>
      <c r="BA38" s="235" t="s">
        <v>36</v>
      </c>
      <c r="BB38" s="235"/>
      <c r="BC38" s="235"/>
      <c r="BD38" s="235" t="s">
        <v>37</v>
      </c>
      <c r="BE38" s="235"/>
      <c r="BF38" s="235"/>
      <c r="BG38" s="235"/>
      <c r="BK38" s="205" t="b">
        <f t="shared" si="0"/>
        <v>0</v>
      </c>
      <c r="BL38" s="205">
        <f t="shared" si="1"/>
        <v>0</v>
      </c>
      <c r="BM38" s="205">
        <f t="shared" si="2"/>
        <v>0</v>
      </c>
      <c r="BN38" s="205">
        <f t="shared" si="3"/>
        <v>0</v>
      </c>
      <c r="BO38" s="205">
        <f t="shared" si="4"/>
        <v>0</v>
      </c>
    </row>
    <row r="39" spans="1:69" ht="12.95" customHeight="1">
      <c r="A39" s="25"/>
      <c r="B39" s="25"/>
      <c r="C39" s="34" t="s">
        <v>71</v>
      </c>
      <c r="E39" s="327"/>
      <c r="F39" s="328"/>
      <c r="G39" s="329">
        <v>1</v>
      </c>
      <c r="H39" s="330"/>
      <c r="I39" s="331"/>
      <c r="J39" s="170" t="s">
        <v>72</v>
      </c>
      <c r="K39" s="87"/>
      <c r="L39" s="87"/>
      <c r="M39" s="87"/>
      <c r="N39" s="87"/>
      <c r="O39" s="87"/>
      <c r="P39" s="87"/>
      <c r="Q39" s="88"/>
      <c r="R39" s="168" t="s">
        <v>73</v>
      </c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8"/>
      <c r="BA39" s="168"/>
      <c r="BB39" s="87">
        <v>3</v>
      </c>
      <c r="BC39" s="88"/>
      <c r="BD39" s="85"/>
      <c r="BE39" s="85"/>
      <c r="BF39" s="85"/>
      <c r="BG39" s="151">
        <v>4</v>
      </c>
      <c r="BI39" s="204">
        <v>1</v>
      </c>
      <c r="BK39" s="205" t="b">
        <f t="shared" si="0"/>
        <v>0</v>
      </c>
      <c r="BL39" s="205">
        <f t="shared" si="1"/>
        <v>0</v>
      </c>
      <c r="BM39" s="205">
        <f t="shared" si="2"/>
        <v>0</v>
      </c>
      <c r="BN39" s="205">
        <f t="shared" si="3"/>
        <v>0</v>
      </c>
      <c r="BO39" s="205">
        <f t="shared" si="4"/>
        <v>0</v>
      </c>
    </row>
    <row r="40" spans="1:69" ht="12.95" customHeight="1">
      <c r="A40" s="25"/>
      <c r="B40" s="25"/>
      <c r="C40" s="25"/>
      <c r="E40" s="308"/>
      <c r="F40" s="309"/>
      <c r="G40" s="310">
        <v>1</v>
      </c>
      <c r="H40" s="311"/>
      <c r="I40" s="312"/>
      <c r="J40" s="170" t="s">
        <v>74</v>
      </c>
      <c r="K40" s="87"/>
      <c r="L40" s="87"/>
      <c r="M40" s="87"/>
      <c r="N40" s="87"/>
      <c r="O40" s="87"/>
      <c r="P40" s="87"/>
      <c r="Q40" s="88"/>
      <c r="R40" s="168" t="s">
        <v>75</v>
      </c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8"/>
      <c r="BA40" s="168"/>
      <c r="BB40" s="87">
        <v>3</v>
      </c>
      <c r="BC40" s="88"/>
      <c r="BD40" s="85"/>
      <c r="BE40" s="85"/>
      <c r="BF40" s="85"/>
      <c r="BG40" s="151">
        <v>4</v>
      </c>
      <c r="BI40" s="204">
        <v>1</v>
      </c>
      <c r="BK40" s="205" t="b">
        <f t="shared" si="0"/>
        <v>0</v>
      </c>
      <c r="BL40" s="205">
        <f t="shared" si="1"/>
        <v>0</v>
      </c>
      <c r="BM40" s="205">
        <f t="shared" si="2"/>
        <v>0</v>
      </c>
      <c r="BN40" s="205">
        <f t="shared" si="3"/>
        <v>0</v>
      </c>
      <c r="BO40" s="205">
        <f t="shared" si="4"/>
        <v>0</v>
      </c>
    </row>
    <row r="41" spans="1:69" ht="12.95" customHeight="1">
      <c r="A41" s="25"/>
      <c r="B41" s="25"/>
      <c r="C41" s="25"/>
      <c r="E41" s="294"/>
      <c r="F41" s="295"/>
      <c r="G41" s="296">
        <v>1</v>
      </c>
      <c r="H41" s="297"/>
      <c r="I41" s="298"/>
      <c r="J41" s="129" t="s">
        <v>76</v>
      </c>
      <c r="K41" s="130"/>
      <c r="L41" s="130"/>
      <c r="M41" s="130"/>
      <c r="N41" s="130"/>
      <c r="O41" s="130"/>
      <c r="P41" s="130"/>
      <c r="Q41" s="131"/>
      <c r="R41" s="134" t="s">
        <v>77</v>
      </c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1"/>
      <c r="BA41" s="134"/>
      <c r="BB41" s="130">
        <v>4</v>
      </c>
      <c r="BC41" s="131"/>
      <c r="BD41" s="85"/>
      <c r="BE41" s="85"/>
      <c r="BF41" s="85"/>
      <c r="BG41" s="151">
        <v>4</v>
      </c>
      <c r="BI41" s="204">
        <v>1</v>
      </c>
      <c r="BK41" s="205" t="b">
        <f t="shared" si="0"/>
        <v>0</v>
      </c>
      <c r="BL41" s="205">
        <f t="shared" si="1"/>
        <v>0</v>
      </c>
      <c r="BM41" s="205">
        <f t="shared" si="2"/>
        <v>0</v>
      </c>
      <c r="BN41" s="205">
        <f t="shared" si="3"/>
        <v>0</v>
      </c>
      <c r="BO41" s="205">
        <f t="shared" si="4"/>
        <v>0</v>
      </c>
    </row>
    <row r="42" spans="1:69" ht="12.95" customHeight="1">
      <c r="A42" s="25"/>
      <c r="B42" s="25"/>
      <c r="C42" s="25"/>
      <c r="E42" s="294"/>
      <c r="F42" s="295"/>
      <c r="G42" s="296">
        <v>1</v>
      </c>
      <c r="H42" s="297"/>
      <c r="I42" s="298"/>
      <c r="J42" s="129" t="s">
        <v>78</v>
      </c>
      <c r="K42" s="130"/>
      <c r="L42" s="130"/>
      <c r="M42" s="130"/>
      <c r="N42" s="130"/>
      <c r="O42" s="130"/>
      <c r="P42" s="130"/>
      <c r="Q42" s="131"/>
      <c r="R42" s="134" t="s">
        <v>79</v>
      </c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1"/>
      <c r="BA42" s="134"/>
      <c r="BB42" s="130">
        <v>2</v>
      </c>
      <c r="BC42" s="131"/>
      <c r="BD42" s="85"/>
      <c r="BE42" s="85"/>
      <c r="BF42" s="85"/>
      <c r="BG42" s="151">
        <v>4</v>
      </c>
      <c r="BI42" s="204">
        <v>1</v>
      </c>
      <c r="BK42" s="205" t="b">
        <f t="shared" si="0"/>
        <v>0</v>
      </c>
      <c r="BL42" s="205">
        <f t="shared" si="1"/>
        <v>0</v>
      </c>
      <c r="BM42" s="205">
        <f t="shared" si="2"/>
        <v>0</v>
      </c>
      <c r="BN42" s="205">
        <f t="shared" si="3"/>
        <v>0</v>
      </c>
      <c r="BO42" s="205">
        <f t="shared" si="4"/>
        <v>0</v>
      </c>
    </row>
    <row r="43" spans="1:69" ht="12.95" customHeight="1">
      <c r="A43" s="37"/>
      <c r="B43" s="37"/>
      <c r="C43" s="37"/>
      <c r="E43" s="300"/>
      <c r="F43" s="289"/>
      <c r="G43" s="301">
        <v>1</v>
      </c>
      <c r="H43" s="284"/>
      <c r="I43" s="302"/>
      <c r="J43" s="129"/>
      <c r="K43" s="130"/>
      <c r="L43" s="130"/>
      <c r="M43" s="130"/>
      <c r="N43" s="130"/>
      <c r="O43" s="130"/>
      <c r="P43" s="130"/>
      <c r="Q43" s="131"/>
      <c r="R43" s="134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1"/>
      <c r="BA43" s="134"/>
      <c r="BB43" s="130"/>
      <c r="BC43" s="131"/>
      <c r="BD43" s="85"/>
      <c r="BE43" s="85"/>
      <c r="BF43" s="85"/>
      <c r="BG43" s="151"/>
      <c r="BI43" s="204">
        <v>1</v>
      </c>
      <c r="BK43" s="205" t="b">
        <f t="shared" si="0"/>
        <v>0</v>
      </c>
      <c r="BL43" s="205">
        <f t="shared" si="1"/>
        <v>0</v>
      </c>
      <c r="BM43" s="205">
        <f t="shared" si="2"/>
        <v>0</v>
      </c>
      <c r="BN43" s="205">
        <f t="shared" si="3"/>
        <v>0</v>
      </c>
      <c r="BO43" s="205">
        <f t="shared" si="4"/>
        <v>0</v>
      </c>
    </row>
    <row r="44" spans="1:69" ht="12.95" customHeight="1">
      <c r="A44" s="37"/>
      <c r="B44" s="37"/>
      <c r="C44" s="37"/>
      <c r="E44" s="171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0" t="s">
        <v>63</v>
      </c>
      <c r="BA44" s="231">
        <f>SUMIF($BK39:$BK43,TRUE,BB39:BB43)</f>
        <v>0</v>
      </c>
      <c r="BB44" s="231"/>
      <c r="BC44" s="231"/>
      <c r="BD44" s="81"/>
      <c r="BE44" s="81"/>
      <c r="BF44" s="81"/>
      <c r="BG44" s="81"/>
      <c r="BK44" s="205" t="b">
        <f t="shared" si="0"/>
        <v>0</v>
      </c>
      <c r="BL44" s="205">
        <f t="shared" si="1"/>
        <v>0</v>
      </c>
      <c r="BM44" s="205">
        <f t="shared" si="2"/>
        <v>0</v>
      </c>
      <c r="BN44" s="205">
        <f t="shared" si="3"/>
        <v>0</v>
      </c>
      <c r="BO44" s="205">
        <f t="shared" si="4"/>
        <v>0</v>
      </c>
    </row>
    <row r="45" spans="1:69" ht="12.95" customHeight="1">
      <c r="A45" s="37"/>
      <c r="B45" s="37"/>
      <c r="C45" s="37"/>
      <c r="E45" s="82"/>
      <c r="F45" s="82"/>
      <c r="G45" s="135"/>
      <c r="H45" s="135"/>
      <c r="I45" s="135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145"/>
      <c r="BE45" s="145"/>
      <c r="BF45" s="145"/>
      <c r="BG45" s="145"/>
      <c r="BK45" s="205" t="b">
        <f t="shared" si="0"/>
        <v>0</v>
      </c>
      <c r="BL45" s="205">
        <f t="shared" si="1"/>
        <v>0</v>
      </c>
      <c r="BM45" s="205">
        <f t="shared" si="2"/>
        <v>0</v>
      </c>
      <c r="BN45" s="205">
        <f t="shared" si="3"/>
        <v>0</v>
      </c>
      <c r="BO45" s="205">
        <f t="shared" si="4"/>
        <v>0</v>
      </c>
    </row>
    <row r="46" spans="1:69" ht="12.95" customHeight="1">
      <c r="A46" s="37"/>
      <c r="B46" s="37"/>
      <c r="C46" s="37"/>
      <c r="E46" s="78"/>
      <c r="F46" s="203" t="s">
        <v>80</v>
      </c>
      <c r="G46" s="82"/>
      <c r="H46" s="82"/>
      <c r="I46" s="82"/>
      <c r="J46" s="68"/>
      <c r="K46" s="79"/>
      <c r="L46" s="79"/>
      <c r="M46" s="79"/>
      <c r="N46" s="79"/>
      <c r="O46" s="79"/>
      <c r="P46" s="79"/>
      <c r="Q46" s="79"/>
      <c r="R46" s="82"/>
      <c r="S46" s="79"/>
      <c r="T46" s="79"/>
      <c r="U46" s="79"/>
      <c r="V46" s="79"/>
      <c r="W46" s="79"/>
      <c r="X46" s="79"/>
      <c r="Y46" s="68"/>
      <c r="Z46" s="82"/>
      <c r="AA46" s="82"/>
      <c r="AB46" s="68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K46" s="205" t="b">
        <f t="shared" si="0"/>
        <v>0</v>
      </c>
      <c r="BL46" s="205">
        <f t="shared" si="1"/>
        <v>0</v>
      </c>
      <c r="BM46" s="205">
        <f t="shared" si="2"/>
        <v>0</v>
      </c>
      <c r="BN46" s="205">
        <f t="shared" si="3"/>
        <v>0</v>
      </c>
      <c r="BO46" s="205">
        <f t="shared" si="4"/>
        <v>0</v>
      </c>
    </row>
    <row r="47" spans="1:69" ht="12.95" customHeight="1">
      <c r="A47" s="37"/>
      <c r="B47" s="37"/>
      <c r="C47" s="37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K47" s="205" t="b">
        <f t="shared" si="0"/>
        <v>0</v>
      </c>
      <c r="BL47" s="205">
        <f t="shared" si="1"/>
        <v>0</v>
      </c>
      <c r="BM47" s="205">
        <f t="shared" si="2"/>
        <v>0</v>
      </c>
      <c r="BN47" s="205">
        <f t="shared" si="3"/>
        <v>0</v>
      </c>
      <c r="BO47" s="205">
        <f t="shared" si="4"/>
        <v>0</v>
      </c>
    </row>
    <row r="48" spans="1:69" ht="12.95" customHeight="1">
      <c r="A48" s="37"/>
      <c r="B48" s="37"/>
      <c r="C48" s="37"/>
      <c r="E48" s="192"/>
      <c r="F48" s="192"/>
      <c r="G48" s="193"/>
      <c r="H48" s="193"/>
      <c r="I48" s="193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172"/>
      <c r="BE48" s="172"/>
      <c r="BF48" s="172"/>
      <c r="BG48" s="172"/>
      <c r="BK48" s="205" t="b">
        <f t="shared" si="0"/>
        <v>0</v>
      </c>
      <c r="BL48" s="205">
        <f t="shared" si="1"/>
        <v>0</v>
      </c>
      <c r="BM48" s="205">
        <f t="shared" si="2"/>
        <v>0</v>
      </c>
      <c r="BN48" s="205">
        <f t="shared" si="3"/>
        <v>0</v>
      </c>
      <c r="BO48" s="205">
        <f t="shared" si="4"/>
        <v>0</v>
      </c>
    </row>
    <row r="49" spans="1:72" ht="12.95" customHeight="1">
      <c r="A49" s="29"/>
      <c r="B49" s="29"/>
      <c r="C49" s="25"/>
      <c r="E49" s="192"/>
      <c r="F49" s="192"/>
      <c r="G49" s="193"/>
      <c r="H49" s="193"/>
      <c r="I49" s="193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172"/>
      <c r="BE49" s="172"/>
      <c r="BF49" s="172"/>
      <c r="BG49" s="172"/>
      <c r="BK49" s="205" t="b">
        <f t="shared" si="0"/>
        <v>0</v>
      </c>
      <c r="BL49" s="205">
        <f t="shared" si="1"/>
        <v>0</v>
      </c>
      <c r="BM49" s="205">
        <f t="shared" si="2"/>
        <v>0</v>
      </c>
      <c r="BN49" s="205">
        <f t="shared" si="3"/>
        <v>0</v>
      </c>
      <c r="BO49" s="205">
        <f t="shared" si="4"/>
        <v>0</v>
      </c>
    </row>
    <row r="50" spans="1:72" ht="12.95" customHeight="1">
      <c r="A50" s="25"/>
      <c r="B50" s="25"/>
      <c r="C50" s="25"/>
      <c r="E50" s="192"/>
      <c r="F50" s="192"/>
      <c r="G50" s="193"/>
      <c r="H50" s="193"/>
      <c r="I50" s="193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172"/>
      <c r="BE50" s="172"/>
      <c r="BF50" s="172"/>
      <c r="BG50" s="172"/>
      <c r="BK50" s="205" t="b">
        <f t="shared" si="0"/>
        <v>0</v>
      </c>
      <c r="BL50" s="205">
        <f t="shared" si="1"/>
        <v>0</v>
      </c>
      <c r="BM50" s="205">
        <f t="shared" si="2"/>
        <v>0</v>
      </c>
      <c r="BN50" s="205">
        <f t="shared" si="3"/>
        <v>0</v>
      </c>
      <c r="BO50" s="205">
        <f t="shared" si="4"/>
        <v>0</v>
      </c>
    </row>
    <row r="51" spans="1:72" ht="12.95" customHeight="1">
      <c r="A51" s="25"/>
      <c r="B51" s="25"/>
      <c r="C51" s="25"/>
      <c r="E51" s="192"/>
      <c r="F51" s="192"/>
      <c r="G51" s="193"/>
      <c r="H51" s="193"/>
      <c r="I51" s="193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172"/>
      <c r="BE51" s="172"/>
      <c r="BF51" s="172"/>
      <c r="BG51" s="172"/>
      <c r="BK51" s="205" t="b">
        <f t="shared" si="0"/>
        <v>0</v>
      </c>
      <c r="BL51" s="205">
        <f t="shared" si="1"/>
        <v>0</v>
      </c>
      <c r="BM51" s="205">
        <f t="shared" si="2"/>
        <v>0</v>
      </c>
      <c r="BN51" s="205">
        <f t="shared" si="3"/>
        <v>0</v>
      </c>
      <c r="BO51" s="205">
        <f t="shared" si="4"/>
        <v>0</v>
      </c>
    </row>
    <row r="52" spans="1:72" ht="12.95" customHeight="1">
      <c r="A52" s="25"/>
      <c r="B52" s="25"/>
      <c r="C52" s="25"/>
      <c r="E52" s="192"/>
      <c r="F52" s="192"/>
      <c r="G52" s="193"/>
      <c r="H52" s="193"/>
      <c r="I52" s="193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172"/>
      <c r="BE52" s="172"/>
      <c r="BF52" s="172"/>
      <c r="BG52" s="172"/>
      <c r="BK52" s="205" t="b">
        <f t="shared" si="0"/>
        <v>0</v>
      </c>
      <c r="BL52" s="205">
        <f t="shared" si="1"/>
        <v>0</v>
      </c>
      <c r="BM52" s="205">
        <f t="shared" si="2"/>
        <v>0</v>
      </c>
      <c r="BN52" s="205">
        <f t="shared" si="3"/>
        <v>0</v>
      </c>
      <c r="BO52" s="205">
        <f t="shared" si="4"/>
        <v>0</v>
      </c>
    </row>
    <row r="53" spans="1:72" ht="12.95" customHeight="1">
      <c r="A53" s="25"/>
      <c r="B53" s="25"/>
      <c r="C53" s="25"/>
      <c r="E53" s="173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K53" s="205" t="b">
        <f t="shared" si="0"/>
        <v>0</v>
      </c>
      <c r="BL53" s="205">
        <f t="shared" si="1"/>
        <v>0</v>
      </c>
      <c r="BM53" s="205">
        <f t="shared" si="2"/>
        <v>0</v>
      </c>
      <c r="BN53" s="205">
        <f t="shared" si="3"/>
        <v>0</v>
      </c>
      <c r="BO53" s="205">
        <f t="shared" si="4"/>
        <v>0</v>
      </c>
    </row>
    <row r="54" spans="1:72" ht="12.95" customHeight="1">
      <c r="A54" s="25"/>
      <c r="B54" s="25"/>
      <c r="C54" s="25"/>
      <c r="E54" s="78"/>
      <c r="F54" s="82"/>
      <c r="G54" s="82"/>
      <c r="H54" s="82"/>
      <c r="I54" s="82"/>
      <c r="J54" s="68"/>
      <c r="K54" s="79"/>
      <c r="L54" s="79"/>
      <c r="M54" s="79"/>
      <c r="N54" s="79"/>
      <c r="O54" s="79"/>
      <c r="P54" s="79"/>
      <c r="Q54" s="79"/>
      <c r="R54" s="165"/>
      <c r="S54" s="79"/>
      <c r="T54" s="79"/>
      <c r="U54" s="79"/>
      <c r="V54" s="79"/>
      <c r="W54" s="79"/>
      <c r="X54" s="79"/>
      <c r="Y54" s="68"/>
      <c r="Z54" s="83"/>
      <c r="AA54" s="83"/>
      <c r="AB54" s="68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84"/>
      <c r="BA54" s="165"/>
      <c r="BB54" s="165"/>
      <c r="BC54" s="165"/>
      <c r="BD54" s="165"/>
      <c r="BE54" s="165"/>
      <c r="BF54" s="165"/>
      <c r="BG54" s="165"/>
      <c r="BK54" s="205" t="b">
        <f t="shared" si="0"/>
        <v>0</v>
      </c>
      <c r="BL54" s="205">
        <f t="shared" si="1"/>
        <v>0</v>
      </c>
      <c r="BM54" s="205">
        <f t="shared" si="2"/>
        <v>0</v>
      </c>
      <c r="BN54" s="205">
        <f t="shared" si="3"/>
        <v>0</v>
      </c>
      <c r="BO54" s="205">
        <f t="shared" si="4"/>
        <v>0</v>
      </c>
    </row>
    <row r="55" spans="1:72" ht="12.95" customHeight="1">
      <c r="A55" s="25"/>
      <c r="B55" s="25"/>
      <c r="C55" s="25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K55" s="205" t="b">
        <f t="shared" si="0"/>
        <v>0</v>
      </c>
      <c r="BL55" s="205">
        <f t="shared" si="1"/>
        <v>0</v>
      </c>
      <c r="BM55" s="205">
        <f t="shared" si="2"/>
        <v>0</v>
      </c>
      <c r="BN55" s="205">
        <f t="shared" si="3"/>
        <v>0</v>
      </c>
      <c r="BO55" s="205">
        <f t="shared" si="4"/>
        <v>0</v>
      </c>
    </row>
    <row r="56" spans="1:72" ht="12.95" customHeight="1">
      <c r="A56" s="25"/>
      <c r="B56" s="25"/>
      <c r="C56" s="25"/>
      <c r="E56" s="82"/>
      <c r="F56" s="82"/>
      <c r="G56" s="135"/>
      <c r="H56" s="135"/>
      <c r="I56" s="135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172"/>
      <c r="BE56" s="172"/>
      <c r="BF56" s="172"/>
      <c r="BG56" s="172"/>
      <c r="BK56" s="205" t="b">
        <f t="shared" si="0"/>
        <v>0</v>
      </c>
      <c r="BL56" s="205">
        <f t="shared" si="1"/>
        <v>0</v>
      </c>
      <c r="BM56" s="205">
        <f t="shared" si="2"/>
        <v>0</v>
      </c>
      <c r="BN56" s="205">
        <f t="shared" si="3"/>
        <v>0</v>
      </c>
      <c r="BO56" s="205">
        <f t="shared" si="4"/>
        <v>0</v>
      </c>
    </row>
    <row r="57" spans="1:72" ht="12.95" customHeight="1">
      <c r="A57" s="25"/>
      <c r="B57" s="25"/>
      <c r="C57" s="25"/>
      <c r="E57" s="82"/>
      <c r="F57" s="82"/>
      <c r="G57" s="135"/>
      <c r="H57" s="135"/>
      <c r="I57" s="135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145"/>
      <c r="BE57" s="145"/>
      <c r="BF57" s="145"/>
      <c r="BG57" s="145"/>
      <c r="BK57" s="205" t="b">
        <f t="shared" si="0"/>
        <v>0</v>
      </c>
      <c r="BL57" s="205">
        <f t="shared" si="1"/>
        <v>0</v>
      </c>
      <c r="BM57" s="205">
        <f t="shared" si="2"/>
        <v>0</v>
      </c>
      <c r="BN57" s="205">
        <f t="shared" si="3"/>
        <v>0</v>
      </c>
      <c r="BO57" s="205">
        <f t="shared" si="4"/>
        <v>0</v>
      </c>
    </row>
    <row r="58" spans="1:72" ht="12.95" customHeight="1">
      <c r="A58" s="25"/>
      <c r="B58" s="25"/>
      <c r="C58" s="25"/>
      <c r="E58" s="82"/>
      <c r="F58" s="82"/>
      <c r="G58" s="135"/>
      <c r="H58" s="135"/>
      <c r="I58" s="135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145"/>
      <c r="BE58" s="145"/>
      <c r="BF58" s="145"/>
      <c r="BG58" s="145"/>
      <c r="BK58" s="205" t="b">
        <f t="shared" si="0"/>
        <v>0</v>
      </c>
      <c r="BL58" s="205">
        <f t="shared" si="1"/>
        <v>0</v>
      </c>
      <c r="BM58" s="205">
        <f t="shared" si="2"/>
        <v>0</v>
      </c>
      <c r="BN58" s="205">
        <f t="shared" si="3"/>
        <v>0</v>
      </c>
      <c r="BO58" s="205">
        <f t="shared" si="4"/>
        <v>0</v>
      </c>
    </row>
    <row r="59" spans="1:72" ht="12.95" customHeight="1">
      <c r="A59" s="25"/>
      <c r="B59" s="25"/>
      <c r="C59" s="25"/>
      <c r="E59" s="82"/>
      <c r="F59" s="82"/>
      <c r="G59" s="135"/>
      <c r="H59" s="135"/>
      <c r="I59" s="135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145"/>
      <c r="BE59" s="145"/>
      <c r="BF59" s="145"/>
      <c r="BG59" s="145"/>
      <c r="BK59" s="205" t="b">
        <f t="shared" si="0"/>
        <v>0</v>
      </c>
      <c r="BL59" s="205">
        <f t="shared" si="1"/>
        <v>0</v>
      </c>
      <c r="BM59" s="205">
        <f t="shared" si="2"/>
        <v>0</v>
      </c>
      <c r="BN59" s="205">
        <f t="shared" si="3"/>
        <v>0</v>
      </c>
      <c r="BO59" s="205">
        <f t="shared" si="4"/>
        <v>0</v>
      </c>
    </row>
    <row r="60" spans="1:72" ht="12.95" customHeight="1">
      <c r="A60" s="25"/>
      <c r="B60" s="25"/>
      <c r="C60" s="25"/>
      <c r="E60" s="82"/>
      <c r="F60" s="82"/>
      <c r="G60" s="135"/>
      <c r="H60" s="135"/>
      <c r="I60" s="135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145"/>
      <c r="BE60" s="145"/>
      <c r="BF60" s="145"/>
      <c r="BG60" s="145"/>
      <c r="BK60" s="205" t="b">
        <f t="shared" si="0"/>
        <v>0</v>
      </c>
      <c r="BL60" s="205">
        <f t="shared" si="1"/>
        <v>0</v>
      </c>
      <c r="BM60" s="205">
        <f t="shared" si="2"/>
        <v>0</v>
      </c>
      <c r="BN60" s="205">
        <f t="shared" si="3"/>
        <v>0</v>
      </c>
      <c r="BO60" s="205">
        <f t="shared" si="4"/>
        <v>0</v>
      </c>
    </row>
    <row r="61" spans="1:72" ht="12.95" customHeight="1">
      <c r="A61" s="25"/>
      <c r="B61" s="25"/>
      <c r="C61" s="25"/>
      <c r="E61" s="173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4"/>
      <c r="BA61" s="82"/>
      <c r="BB61" s="82"/>
      <c r="BC61" s="82"/>
      <c r="BD61" s="83"/>
      <c r="BE61" s="83"/>
      <c r="BF61" s="83"/>
      <c r="BG61" s="83"/>
      <c r="BK61" s="205" t="b">
        <f t="shared" si="0"/>
        <v>0</v>
      </c>
      <c r="BL61" s="205">
        <f t="shared" si="1"/>
        <v>0</v>
      </c>
      <c r="BM61" s="205">
        <f t="shared" si="2"/>
        <v>0</v>
      </c>
      <c r="BN61" s="205">
        <f t="shared" si="3"/>
        <v>0</v>
      </c>
      <c r="BO61" s="205">
        <f t="shared" si="4"/>
        <v>0</v>
      </c>
    </row>
    <row r="62" spans="1:72" ht="12.95" customHeight="1">
      <c r="A62" s="35"/>
      <c r="B62" s="35"/>
      <c r="C62" s="35"/>
      <c r="D62" s="180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180"/>
      <c r="BK62" s="205" t="b">
        <f t="shared" si="0"/>
        <v>0</v>
      </c>
      <c r="BL62" s="205">
        <f t="shared" si="1"/>
        <v>0</v>
      </c>
      <c r="BM62" s="205">
        <f t="shared" si="2"/>
        <v>0</v>
      </c>
      <c r="BN62" s="205">
        <f t="shared" si="3"/>
        <v>0</v>
      </c>
      <c r="BO62" s="205">
        <f t="shared" si="4"/>
        <v>0</v>
      </c>
    </row>
    <row r="63" spans="1:72" s="4" customFormat="1" ht="12.95" customHeight="1">
      <c r="A63" s="30"/>
      <c r="B63" s="30"/>
      <c r="C63" s="30"/>
      <c r="D63" s="181"/>
      <c r="E63" s="89" t="str">
        <f>$L$6&amp;" ("&amp;$L$8&amp;")"</f>
        <v xml:space="preserve"> ()</v>
      </c>
      <c r="F63" s="76"/>
      <c r="G63" s="72"/>
      <c r="I63" s="72"/>
      <c r="J63" s="72"/>
      <c r="K63" s="72"/>
      <c r="L63" s="76"/>
      <c r="M63" s="90"/>
      <c r="N63" s="90"/>
      <c r="O63" s="90"/>
      <c r="P63" s="90"/>
      <c r="Q63" s="90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1" t="s">
        <v>81</v>
      </c>
      <c r="BH63" s="181"/>
      <c r="BI63" s="204"/>
      <c r="BJ63" s="213"/>
      <c r="BK63" s="205" t="b">
        <f t="shared" si="0"/>
        <v>0</v>
      </c>
      <c r="BL63" s="205"/>
      <c r="BM63" s="205"/>
      <c r="BN63" s="205"/>
      <c r="BO63" s="205"/>
      <c r="BP63" s="204"/>
      <c r="BQ63" s="204"/>
      <c r="BR63" s="214"/>
      <c r="BS63" s="214"/>
      <c r="BT63" s="214"/>
    </row>
    <row r="64" spans="1:72" ht="12.95" customHeight="1">
      <c r="A64" s="25"/>
      <c r="B64" s="25"/>
      <c r="C64" s="25"/>
      <c r="E64" s="70" t="s">
        <v>9</v>
      </c>
      <c r="F64" s="72"/>
      <c r="G64" s="72"/>
      <c r="H64" s="72"/>
      <c r="I64" s="69"/>
      <c r="J64" s="73"/>
      <c r="K64" s="69"/>
      <c r="L64" s="74" t="str">
        <f>$L$2</f>
        <v>Individual Study Programme 2024-2025</v>
      </c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K64" s="205" t="b">
        <f>AND($BI64=1,E64="y",NOT(ISBLANK(J64)))</f>
        <v>0</v>
      </c>
    </row>
    <row r="65" spans="1:67" ht="12.95" customHeight="1">
      <c r="A65" s="25"/>
      <c r="B65" s="25"/>
      <c r="C65" s="25"/>
      <c r="E65" s="70" t="s">
        <v>11</v>
      </c>
      <c r="F65" s="70"/>
      <c r="G65" s="70"/>
      <c r="H65" s="70"/>
      <c r="I65" s="69"/>
      <c r="J65" s="75"/>
      <c r="K65" s="69"/>
      <c r="L65" s="70" t="str">
        <f>$L$3</f>
        <v>Materials Science and Engineering (MSE)</v>
      </c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K65" s="205" t="b">
        <f>AND($BI65=1,E65="y",NOT(ISBLANK(J65)))</f>
        <v>0</v>
      </c>
    </row>
    <row r="66" spans="1:67" ht="12.95" customHeight="1">
      <c r="A66" s="25"/>
      <c r="B66" s="25"/>
      <c r="C66" s="25"/>
      <c r="E66" s="70" t="s">
        <v>13</v>
      </c>
      <c r="F66" s="70"/>
      <c r="G66" s="70"/>
      <c r="H66" s="70"/>
      <c r="I66" s="69"/>
      <c r="J66" s="75"/>
      <c r="K66" s="69"/>
      <c r="L66" s="70" t="str">
        <f>$L$4</f>
        <v>Materials in Engineering Applications (MEA)</v>
      </c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K66" s="205" t="b">
        <f>AND($BI66=1,E66="y",NOT(ISBLANK(J66)))</f>
        <v>0</v>
      </c>
    </row>
    <row r="67" spans="1:67" ht="12.95" customHeight="1">
      <c r="A67" s="31"/>
      <c r="B67" s="31"/>
      <c r="C67" s="31"/>
      <c r="D67" s="182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182"/>
      <c r="BK67" s="205" t="b">
        <f t="shared" si="0"/>
        <v>0</v>
      </c>
    </row>
    <row r="68" spans="1:67" ht="12.95" customHeight="1">
      <c r="A68" s="25"/>
      <c r="B68" s="25"/>
      <c r="C68" s="25"/>
      <c r="E68" s="77" t="s">
        <v>82</v>
      </c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K68" s="205" t="b">
        <f t="shared" si="0"/>
        <v>0</v>
      </c>
    </row>
    <row r="69" spans="1:67" ht="12.95" customHeight="1">
      <c r="A69" s="25"/>
      <c r="B69" s="25"/>
      <c r="C69" s="25"/>
      <c r="E69" s="91" t="s">
        <v>83</v>
      </c>
      <c r="F69" s="82"/>
      <c r="G69" s="82"/>
      <c r="H69" s="82"/>
      <c r="I69" s="8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84"/>
      <c r="BA69" s="92"/>
      <c r="BB69" s="92"/>
      <c r="BC69" s="92"/>
      <c r="BD69" s="92"/>
      <c r="BE69" s="92"/>
      <c r="BF69" s="92"/>
      <c r="BG69" s="92"/>
      <c r="BK69" s="205" t="b">
        <f t="shared" si="0"/>
        <v>0</v>
      </c>
    </row>
    <row r="70" spans="1:67" ht="12.95" customHeight="1">
      <c r="A70" s="25"/>
      <c r="B70" s="25"/>
      <c r="C70" s="25"/>
      <c r="E70" s="235" t="s">
        <v>32</v>
      </c>
      <c r="F70" s="235"/>
      <c r="G70" s="235" t="s">
        <v>33</v>
      </c>
      <c r="H70" s="235"/>
      <c r="I70" s="235"/>
      <c r="J70" s="357" t="s">
        <v>34</v>
      </c>
      <c r="K70" s="357"/>
      <c r="L70" s="357"/>
      <c r="M70" s="357"/>
      <c r="N70" s="357"/>
      <c r="O70" s="357"/>
      <c r="P70" s="357"/>
      <c r="Q70" s="357"/>
      <c r="R70" s="357" t="s">
        <v>35</v>
      </c>
      <c r="S70" s="357"/>
      <c r="T70" s="357"/>
      <c r="U70" s="357"/>
      <c r="V70" s="357"/>
      <c r="W70" s="357"/>
      <c r="X70" s="357"/>
      <c r="Y70" s="357"/>
      <c r="Z70" s="357"/>
      <c r="AA70" s="357"/>
      <c r="AB70" s="357"/>
      <c r="AC70" s="357"/>
      <c r="AD70" s="357"/>
      <c r="AE70" s="357"/>
      <c r="AF70" s="357"/>
      <c r="AG70" s="357"/>
      <c r="AH70" s="357"/>
      <c r="AI70" s="357"/>
      <c r="AJ70" s="357"/>
      <c r="AK70" s="357"/>
      <c r="AL70" s="357"/>
      <c r="AM70" s="357"/>
      <c r="AN70" s="357"/>
      <c r="AO70" s="357"/>
      <c r="AP70" s="357"/>
      <c r="AQ70" s="357"/>
      <c r="AR70" s="357"/>
      <c r="AS70" s="357"/>
      <c r="AT70" s="357"/>
      <c r="AU70" s="357"/>
      <c r="AV70" s="357"/>
      <c r="AW70" s="357"/>
      <c r="AX70" s="357"/>
      <c r="AY70" s="357"/>
      <c r="AZ70" s="357"/>
      <c r="BA70" s="235" t="s">
        <v>36</v>
      </c>
      <c r="BB70" s="235"/>
      <c r="BC70" s="235"/>
      <c r="BD70" s="235" t="s">
        <v>37</v>
      </c>
      <c r="BE70" s="235"/>
      <c r="BF70" s="235"/>
      <c r="BG70" s="235"/>
      <c r="BK70" s="205" t="b">
        <f t="shared" si="0"/>
        <v>0</v>
      </c>
    </row>
    <row r="71" spans="1:67" ht="12.95" customHeight="1">
      <c r="A71" s="25"/>
      <c r="B71" s="25"/>
      <c r="C71" s="25"/>
      <c r="E71" s="263" t="s">
        <v>38</v>
      </c>
      <c r="F71" s="264"/>
      <c r="G71" s="264">
        <v>2</v>
      </c>
      <c r="H71" s="264"/>
      <c r="I71" s="264"/>
      <c r="J71" s="358" t="s">
        <v>84</v>
      </c>
      <c r="K71" s="358"/>
      <c r="L71" s="358"/>
      <c r="M71" s="358"/>
      <c r="N71" s="358"/>
      <c r="O71" s="358"/>
      <c r="P71" s="358"/>
      <c r="Q71" s="358"/>
      <c r="R71" s="358" t="s">
        <v>85</v>
      </c>
      <c r="S71" s="358"/>
      <c r="T71" s="358"/>
      <c r="U71" s="358"/>
      <c r="V71" s="358"/>
      <c r="W71" s="358"/>
      <c r="X71" s="358"/>
      <c r="Y71" s="358"/>
      <c r="Z71" s="358"/>
      <c r="AA71" s="358"/>
      <c r="AB71" s="358"/>
      <c r="AC71" s="358"/>
      <c r="AD71" s="358"/>
      <c r="AE71" s="358"/>
      <c r="AF71" s="358"/>
      <c r="AG71" s="358"/>
      <c r="AH71" s="358"/>
      <c r="AI71" s="358"/>
      <c r="AJ71" s="358"/>
      <c r="AK71" s="358"/>
      <c r="AL71" s="358"/>
      <c r="AM71" s="358"/>
      <c r="AN71" s="358"/>
      <c r="AO71" s="358"/>
      <c r="AP71" s="358"/>
      <c r="AQ71" s="358"/>
      <c r="AR71" s="358"/>
      <c r="AS71" s="358"/>
      <c r="AT71" s="358"/>
      <c r="AU71" s="358"/>
      <c r="AV71" s="358"/>
      <c r="AW71" s="358"/>
      <c r="AX71" s="358"/>
      <c r="AY71" s="358"/>
      <c r="AZ71" s="358"/>
      <c r="BA71" s="264">
        <v>10</v>
      </c>
      <c r="BB71" s="264"/>
      <c r="BC71" s="264"/>
      <c r="BD71" s="119"/>
      <c r="BE71" s="119">
        <v>2</v>
      </c>
      <c r="BF71" s="119"/>
      <c r="BG71" s="150"/>
      <c r="BI71" s="204">
        <v>1</v>
      </c>
      <c r="BJ71" s="204">
        <v>1</v>
      </c>
      <c r="BK71" s="205" t="b">
        <f t="shared" si="0"/>
        <v>1</v>
      </c>
      <c r="BM71" s="205">
        <v>10</v>
      </c>
    </row>
    <row r="72" spans="1:67" ht="12.95" customHeight="1">
      <c r="A72" s="32"/>
      <c r="B72" s="32"/>
      <c r="C72" s="32"/>
      <c r="D72" s="180"/>
      <c r="E72" s="305" t="s">
        <v>38</v>
      </c>
      <c r="F72" s="249"/>
      <c r="G72" s="249">
        <v>2</v>
      </c>
      <c r="H72" s="249"/>
      <c r="I72" s="249"/>
      <c r="J72" s="359" t="s">
        <v>86</v>
      </c>
      <c r="K72" s="359"/>
      <c r="L72" s="359"/>
      <c r="M72" s="359"/>
      <c r="N72" s="359"/>
      <c r="O72" s="359"/>
      <c r="P72" s="359"/>
      <c r="Q72" s="359"/>
      <c r="R72" s="359" t="s">
        <v>87</v>
      </c>
      <c r="S72" s="359"/>
      <c r="T72" s="359"/>
      <c r="U72" s="359"/>
      <c r="V72" s="359"/>
      <c r="W72" s="359"/>
      <c r="X72" s="359"/>
      <c r="Y72" s="359"/>
      <c r="Z72" s="359"/>
      <c r="AA72" s="359"/>
      <c r="AB72" s="359"/>
      <c r="AC72" s="359"/>
      <c r="AD72" s="359"/>
      <c r="AE72" s="359"/>
      <c r="AF72" s="359"/>
      <c r="AG72" s="359"/>
      <c r="AH72" s="359"/>
      <c r="AI72" s="359"/>
      <c r="AJ72" s="359"/>
      <c r="AK72" s="359"/>
      <c r="AL72" s="359"/>
      <c r="AM72" s="359"/>
      <c r="AN72" s="359"/>
      <c r="AO72" s="359"/>
      <c r="AP72" s="359"/>
      <c r="AQ72" s="359"/>
      <c r="AR72" s="359"/>
      <c r="AS72" s="359"/>
      <c r="AT72" s="359"/>
      <c r="AU72" s="359"/>
      <c r="AV72" s="359"/>
      <c r="AW72" s="359"/>
      <c r="AX72" s="359"/>
      <c r="AY72" s="359"/>
      <c r="AZ72" s="359"/>
      <c r="BA72" s="273">
        <v>35</v>
      </c>
      <c r="BB72" s="273"/>
      <c r="BC72" s="273"/>
      <c r="BD72" s="120"/>
      <c r="BE72" s="121" t="s">
        <v>88</v>
      </c>
      <c r="BF72" s="120">
        <v>3</v>
      </c>
      <c r="BG72" s="184">
        <v>4</v>
      </c>
      <c r="BH72" s="180"/>
      <c r="BI72" s="204">
        <v>1</v>
      </c>
      <c r="BJ72" s="204">
        <v>1</v>
      </c>
      <c r="BK72" s="205" t="b">
        <f t="shared" si="0"/>
        <v>1</v>
      </c>
      <c r="BM72" s="205">
        <v>5</v>
      </c>
      <c r="BN72" s="205">
        <v>15</v>
      </c>
      <c r="BO72" s="205">
        <v>15</v>
      </c>
    </row>
    <row r="73" spans="1:67" ht="12.95" customHeight="1">
      <c r="A73" s="27"/>
      <c r="B73" s="27"/>
      <c r="C73" s="34"/>
      <c r="D73" s="178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 t="s">
        <v>63</v>
      </c>
      <c r="BA73" s="231">
        <f>SUMIF($BK71:$BK72,TRUE,BA71:BC72)</f>
        <v>45</v>
      </c>
      <c r="BB73" s="231"/>
      <c r="BC73" s="231"/>
      <c r="BD73" s="81"/>
      <c r="BE73" s="81"/>
      <c r="BF73" s="81"/>
      <c r="BG73" s="81"/>
      <c r="BH73" s="178"/>
      <c r="BK73" s="205" t="b">
        <f t="shared" si="0"/>
        <v>0</v>
      </c>
    </row>
    <row r="74" spans="1:67" ht="12.95" customHeight="1">
      <c r="A74" s="25"/>
      <c r="B74" s="25"/>
      <c r="C74" s="25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K74" s="205" t="b">
        <f t="shared" si="0"/>
        <v>0</v>
      </c>
    </row>
    <row r="75" spans="1:67" ht="12.95" customHeight="1">
      <c r="A75" s="25"/>
      <c r="B75" s="25"/>
      <c r="C75" s="25"/>
      <c r="E75" s="78" t="s">
        <v>89</v>
      </c>
      <c r="F75" s="82"/>
      <c r="G75" s="82"/>
      <c r="H75" s="82"/>
      <c r="I75" s="8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68"/>
      <c r="Z75" s="83"/>
      <c r="AA75" s="83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4"/>
      <c r="BA75" s="82"/>
      <c r="BB75" s="82"/>
      <c r="BC75" s="82"/>
      <c r="BD75" s="82"/>
      <c r="BE75" s="82"/>
      <c r="BF75" s="82"/>
      <c r="BG75" s="82"/>
      <c r="BK75" s="205" t="b">
        <f t="shared" si="0"/>
        <v>0</v>
      </c>
    </row>
    <row r="76" spans="1:67" ht="12.95" customHeight="1">
      <c r="A76" s="32"/>
      <c r="B76" s="32"/>
      <c r="C76" s="32"/>
      <c r="D76" s="180"/>
      <c r="E76" s="235" t="s">
        <v>32</v>
      </c>
      <c r="F76" s="235"/>
      <c r="G76" s="235" t="s">
        <v>33</v>
      </c>
      <c r="H76" s="235"/>
      <c r="I76" s="235"/>
      <c r="J76" s="357" t="s">
        <v>34</v>
      </c>
      <c r="K76" s="357"/>
      <c r="L76" s="357"/>
      <c r="M76" s="357"/>
      <c r="N76" s="357"/>
      <c r="O76" s="357"/>
      <c r="P76" s="357"/>
      <c r="Q76" s="357"/>
      <c r="R76" s="357" t="s">
        <v>35</v>
      </c>
      <c r="S76" s="357"/>
      <c r="T76" s="357"/>
      <c r="U76" s="357"/>
      <c r="V76" s="357"/>
      <c r="W76" s="357"/>
      <c r="X76" s="357"/>
      <c r="Y76" s="357"/>
      <c r="Z76" s="357"/>
      <c r="AA76" s="357"/>
      <c r="AB76" s="357"/>
      <c r="AC76" s="357"/>
      <c r="AD76" s="357"/>
      <c r="AE76" s="357"/>
      <c r="AF76" s="357"/>
      <c r="AG76" s="357"/>
      <c r="AH76" s="357"/>
      <c r="AI76" s="357"/>
      <c r="AJ76" s="357"/>
      <c r="AK76" s="357"/>
      <c r="AL76" s="357"/>
      <c r="AM76" s="357"/>
      <c r="AN76" s="357"/>
      <c r="AO76" s="357"/>
      <c r="AP76" s="357"/>
      <c r="AQ76" s="357"/>
      <c r="AR76" s="357"/>
      <c r="AS76" s="357"/>
      <c r="AT76" s="357"/>
      <c r="AU76" s="357"/>
      <c r="AV76" s="357"/>
      <c r="AW76" s="357"/>
      <c r="AX76" s="357"/>
      <c r="AY76" s="357"/>
      <c r="AZ76" s="357"/>
      <c r="BA76" s="235" t="s">
        <v>36</v>
      </c>
      <c r="BB76" s="235"/>
      <c r="BC76" s="235"/>
      <c r="BD76" s="235" t="s">
        <v>37</v>
      </c>
      <c r="BE76" s="235"/>
      <c r="BF76" s="235"/>
      <c r="BG76" s="235"/>
      <c r="BH76" s="180"/>
      <c r="BK76" s="205" t="b">
        <f t="shared" si="0"/>
        <v>0</v>
      </c>
    </row>
    <row r="77" spans="1:67" ht="12.95" customHeight="1">
      <c r="A77" s="32"/>
      <c r="B77" s="32"/>
      <c r="C77" s="34"/>
      <c r="D77" s="180"/>
      <c r="E77" s="303"/>
      <c r="F77" s="304"/>
      <c r="G77" s="229">
        <v>2</v>
      </c>
      <c r="H77" s="229"/>
      <c r="I77" s="230"/>
      <c r="J77" s="360" t="s">
        <v>21</v>
      </c>
      <c r="K77" s="361"/>
      <c r="L77" s="361"/>
      <c r="M77" s="361"/>
      <c r="N77" s="361"/>
      <c r="O77" s="361"/>
      <c r="P77" s="361"/>
      <c r="Q77" s="361"/>
      <c r="R77" s="361" t="s">
        <v>90</v>
      </c>
      <c r="S77" s="361"/>
      <c r="T77" s="361"/>
      <c r="U77" s="361"/>
      <c r="V77" s="361"/>
      <c r="W77" s="361"/>
      <c r="X77" s="361"/>
      <c r="Y77" s="361"/>
      <c r="Z77" s="361"/>
      <c r="AA77" s="361"/>
      <c r="AB77" s="361"/>
      <c r="AC77" s="361"/>
      <c r="AD77" s="361"/>
      <c r="AE77" s="361"/>
      <c r="AF77" s="361"/>
      <c r="AG77" s="361"/>
      <c r="AH77" s="361"/>
      <c r="AI77" s="361"/>
      <c r="AJ77" s="361"/>
      <c r="AK77" s="361"/>
      <c r="AL77" s="361"/>
      <c r="AM77" s="361"/>
      <c r="AN77" s="361"/>
      <c r="AO77" s="361"/>
      <c r="AP77" s="361"/>
      <c r="AQ77" s="361"/>
      <c r="AR77" s="361"/>
      <c r="AS77" s="361"/>
      <c r="AT77" s="361"/>
      <c r="AU77" s="361"/>
      <c r="AV77" s="361"/>
      <c r="AW77" s="361"/>
      <c r="AX77" s="361"/>
      <c r="AY77" s="361"/>
      <c r="AZ77" s="361"/>
      <c r="BA77" s="262" t="s">
        <v>21</v>
      </c>
      <c r="BB77" s="350"/>
      <c r="BC77" s="351"/>
      <c r="BD77" s="85"/>
      <c r="BE77" s="85"/>
      <c r="BF77" s="85"/>
      <c r="BG77" s="151"/>
      <c r="BH77" s="180"/>
      <c r="BI77" s="204">
        <v>1</v>
      </c>
      <c r="BK77" s="205" t="b">
        <f t="shared" si="0"/>
        <v>0</v>
      </c>
    </row>
    <row r="78" spans="1:67" ht="12.95" customHeight="1">
      <c r="A78" s="25"/>
      <c r="B78" s="25"/>
      <c r="C78" s="25"/>
      <c r="E78" s="227"/>
      <c r="F78" s="228"/>
      <c r="G78" s="229">
        <v>2</v>
      </c>
      <c r="H78" s="229"/>
      <c r="I78" s="230"/>
      <c r="J78" s="362" t="s">
        <v>91</v>
      </c>
      <c r="K78" s="363"/>
      <c r="L78" s="363"/>
      <c r="M78" s="363"/>
      <c r="N78" s="363"/>
      <c r="O78" s="363"/>
      <c r="P78" s="363"/>
      <c r="Q78" s="363"/>
      <c r="R78" s="363" t="s">
        <v>92</v>
      </c>
      <c r="S78" s="363"/>
      <c r="T78" s="363"/>
      <c r="U78" s="363"/>
      <c r="V78" s="363"/>
      <c r="W78" s="363"/>
      <c r="X78" s="363"/>
      <c r="Y78" s="363"/>
      <c r="Z78" s="363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3"/>
      <c r="AN78" s="363"/>
      <c r="AO78" s="363"/>
      <c r="AP78" s="363"/>
      <c r="AQ78" s="363"/>
      <c r="AR78" s="363"/>
      <c r="AS78" s="363"/>
      <c r="AT78" s="363"/>
      <c r="AU78" s="363"/>
      <c r="AV78" s="363"/>
      <c r="AW78" s="363"/>
      <c r="AX78" s="363"/>
      <c r="AY78" s="363"/>
      <c r="AZ78" s="363"/>
      <c r="BA78" s="218">
        <v>2</v>
      </c>
      <c r="BB78" s="219"/>
      <c r="BC78" s="220"/>
      <c r="BD78" s="93" t="s">
        <v>93</v>
      </c>
      <c r="BE78" s="93"/>
      <c r="BF78" s="93"/>
      <c r="BG78" s="149"/>
      <c r="BI78" s="204">
        <v>1</v>
      </c>
      <c r="BK78" s="205" t="b">
        <f>AND($BI78=1,E78="y",NOT(ISBLANK(J78)))</f>
        <v>0</v>
      </c>
      <c r="BL78" s="205">
        <f t="shared" ref="BL78:BL81" si="5">IF(AND($BK78,$BD78&lt;&gt;""),$BA78/(COUNTIF($BD78:$BG78,"&gt;""")+COUNT($BD78:$BG78)),0)</f>
        <v>0</v>
      </c>
      <c r="BM78" s="205">
        <f>IF(AND($BK78,$BE78&lt;&gt;""),$BA78/(COUNTIF($BD78:$BG78,"&gt;""")+COUNT($BD78:$BG78)),0)</f>
        <v>0</v>
      </c>
      <c r="BN78" s="205">
        <f>IF(AND($BK78,$BF78&lt;&gt;""),$BA78/(COUNTIF($BD78:$BG78,"&gt;""")+COUNT($BD78:$BG78)),0)</f>
        <v>0</v>
      </c>
      <c r="BO78" s="205">
        <f>IF(AND($BK78,$BG78&lt;&gt;""),$BA78/(COUNTIF($BD78:$BG78,"&gt;""")+COUNT($BD78:$BG78)),0)</f>
        <v>0</v>
      </c>
    </row>
    <row r="79" spans="1:67" ht="12.95" customHeight="1">
      <c r="A79" s="25"/>
      <c r="B79" s="25"/>
      <c r="C79" s="25"/>
      <c r="E79" s="227"/>
      <c r="F79" s="228"/>
      <c r="G79" s="229">
        <v>2</v>
      </c>
      <c r="H79" s="229"/>
      <c r="I79" s="230"/>
      <c r="J79" s="364" t="s">
        <v>94</v>
      </c>
      <c r="K79" s="364"/>
      <c r="L79" s="364"/>
      <c r="M79" s="364"/>
      <c r="N79" s="364"/>
      <c r="O79" s="364"/>
      <c r="P79" s="364"/>
      <c r="Q79" s="362"/>
      <c r="R79" s="363" t="s">
        <v>95</v>
      </c>
      <c r="S79" s="363"/>
      <c r="T79" s="363"/>
      <c r="U79" s="363"/>
      <c r="V79" s="363"/>
      <c r="W79" s="363"/>
      <c r="X79" s="363"/>
      <c r="Y79" s="363"/>
      <c r="Z79" s="363"/>
      <c r="AA79" s="363"/>
      <c r="AB79" s="363"/>
      <c r="AC79" s="363"/>
      <c r="AD79" s="363"/>
      <c r="AE79" s="363"/>
      <c r="AF79" s="363"/>
      <c r="AG79" s="363"/>
      <c r="AH79" s="363"/>
      <c r="AI79" s="363"/>
      <c r="AJ79" s="363"/>
      <c r="AK79" s="363"/>
      <c r="AL79" s="363"/>
      <c r="AM79" s="363"/>
      <c r="AN79" s="363"/>
      <c r="AO79" s="363"/>
      <c r="AP79" s="363"/>
      <c r="AQ79" s="363"/>
      <c r="AR79" s="363"/>
      <c r="AS79" s="363"/>
      <c r="AT79" s="363"/>
      <c r="AU79" s="363"/>
      <c r="AV79" s="363"/>
      <c r="AW79" s="363"/>
      <c r="AX79" s="363"/>
      <c r="AY79" s="363"/>
      <c r="AZ79" s="363"/>
      <c r="BA79" s="218">
        <v>6</v>
      </c>
      <c r="BB79" s="219"/>
      <c r="BC79" s="220"/>
      <c r="BD79" s="93" t="s">
        <v>93</v>
      </c>
      <c r="BE79" s="93"/>
      <c r="BF79" s="93"/>
      <c r="BG79" s="149"/>
      <c r="BI79" s="204">
        <v>1</v>
      </c>
      <c r="BK79" s="205" t="b">
        <f>AND($BI79=1,E79="y",NOT(ISBLANK(J79)))</f>
        <v>0</v>
      </c>
      <c r="BL79" s="205">
        <f t="shared" si="5"/>
        <v>0</v>
      </c>
      <c r="BM79" s="205">
        <f t="shared" ref="BM79:BM81" si="6">IF(AND($BK79,$BE79&lt;&gt;""),$BA79/(COUNTIF($BD79:$BG79,"&gt;""")+COUNT($BD79:$BG79)),0)</f>
        <v>0</v>
      </c>
      <c r="BN79" s="205">
        <f t="shared" ref="BN79:BN81" si="7">IF(AND($BK79,$BF79&lt;&gt;""),$BA79/(COUNTIF($BD79:$BG79,"&gt;""")+COUNT($BD79:$BG79)),0)</f>
        <v>0</v>
      </c>
      <c r="BO79" s="205">
        <f t="shared" ref="BO79:BO81" si="8">IF(AND($BK79,$BG79&lt;&gt;""),$BA79/(COUNTIF($BD79:$BG79,"&gt;""")+COUNT($BD79:$BG79)),0)</f>
        <v>0</v>
      </c>
    </row>
    <row r="80" spans="1:67" ht="12.95" customHeight="1">
      <c r="A80" s="25"/>
      <c r="B80" s="25"/>
      <c r="C80" s="25"/>
      <c r="D80" s="178"/>
      <c r="E80" s="306"/>
      <c r="F80" s="307"/>
      <c r="G80" s="229">
        <v>2</v>
      </c>
      <c r="H80" s="229"/>
      <c r="I80" s="230"/>
      <c r="J80" s="362" t="s">
        <v>96</v>
      </c>
      <c r="K80" s="363"/>
      <c r="L80" s="363"/>
      <c r="M80" s="363"/>
      <c r="N80" s="363"/>
      <c r="O80" s="363"/>
      <c r="P80" s="363"/>
      <c r="Q80" s="363"/>
      <c r="R80" s="363" t="s">
        <v>97</v>
      </c>
      <c r="S80" s="363"/>
      <c r="T80" s="363"/>
      <c r="U80" s="363"/>
      <c r="V80" s="363"/>
      <c r="W80" s="363"/>
      <c r="X80" s="363"/>
      <c r="Y80" s="363"/>
      <c r="Z80" s="363"/>
      <c r="AA80" s="363"/>
      <c r="AB80" s="363"/>
      <c r="AC80" s="363"/>
      <c r="AD80" s="363"/>
      <c r="AE80" s="363"/>
      <c r="AF80" s="363"/>
      <c r="AG80" s="363"/>
      <c r="AH80" s="363"/>
      <c r="AI80" s="363"/>
      <c r="AJ80" s="363"/>
      <c r="AK80" s="363"/>
      <c r="AL80" s="363"/>
      <c r="AM80" s="363"/>
      <c r="AN80" s="363"/>
      <c r="AO80" s="363"/>
      <c r="AP80" s="363"/>
      <c r="AQ80" s="363"/>
      <c r="AR80" s="363"/>
      <c r="AS80" s="363"/>
      <c r="AT80" s="363"/>
      <c r="AU80" s="363"/>
      <c r="AV80" s="363"/>
      <c r="AW80" s="363"/>
      <c r="AX80" s="363"/>
      <c r="AY80" s="363"/>
      <c r="AZ80" s="363"/>
      <c r="BA80" s="268">
        <v>15</v>
      </c>
      <c r="BB80" s="268"/>
      <c r="BC80" s="268"/>
      <c r="BD80" s="93">
        <v>1</v>
      </c>
      <c r="BE80" s="93"/>
      <c r="BF80" s="93"/>
      <c r="BG80" s="149"/>
      <c r="BH80" s="178"/>
      <c r="BI80" s="204">
        <v>1</v>
      </c>
      <c r="BK80" s="205" t="b">
        <f t="shared" si="0"/>
        <v>0</v>
      </c>
      <c r="BL80" s="205">
        <f t="shared" si="5"/>
        <v>0</v>
      </c>
      <c r="BM80" s="205">
        <f t="shared" si="6"/>
        <v>0</v>
      </c>
      <c r="BN80" s="205">
        <f t="shared" si="7"/>
        <v>0</v>
      </c>
      <c r="BO80" s="205">
        <f t="shared" si="8"/>
        <v>0</v>
      </c>
    </row>
    <row r="81" spans="1:67" ht="12.95" customHeight="1">
      <c r="A81" s="25"/>
      <c r="B81" s="25"/>
      <c r="C81" s="25"/>
      <c r="E81" s="347"/>
      <c r="F81" s="348"/>
      <c r="G81" s="229">
        <v>2</v>
      </c>
      <c r="H81" s="229"/>
      <c r="I81" s="230"/>
      <c r="J81" s="364" t="s">
        <v>98</v>
      </c>
      <c r="K81" s="364"/>
      <c r="L81" s="364"/>
      <c r="M81" s="364"/>
      <c r="N81" s="364"/>
      <c r="O81" s="364"/>
      <c r="P81" s="364"/>
      <c r="Q81" s="362"/>
      <c r="R81" s="363" t="s">
        <v>99</v>
      </c>
      <c r="S81" s="363"/>
      <c r="T81" s="363"/>
      <c r="U81" s="363"/>
      <c r="V81" s="363"/>
      <c r="W81" s="363"/>
      <c r="X81" s="363"/>
      <c r="Y81" s="363"/>
      <c r="Z81" s="363"/>
      <c r="AA81" s="363"/>
      <c r="AB81" s="363"/>
      <c r="AC81" s="363"/>
      <c r="AD81" s="363"/>
      <c r="AE81" s="363"/>
      <c r="AF81" s="363"/>
      <c r="AG81" s="363"/>
      <c r="AH81" s="363"/>
      <c r="AI81" s="363"/>
      <c r="AJ81" s="363"/>
      <c r="AK81" s="363"/>
      <c r="AL81" s="363"/>
      <c r="AM81" s="363"/>
      <c r="AN81" s="363"/>
      <c r="AO81" s="363"/>
      <c r="AP81" s="363"/>
      <c r="AQ81" s="363"/>
      <c r="AR81" s="363"/>
      <c r="AS81" s="363"/>
      <c r="AT81" s="363"/>
      <c r="AU81" s="363"/>
      <c r="AV81" s="363"/>
      <c r="AW81" s="363"/>
      <c r="AX81" s="363"/>
      <c r="AY81" s="363"/>
      <c r="AZ81" s="363"/>
      <c r="BA81" s="268">
        <v>15</v>
      </c>
      <c r="BB81" s="268"/>
      <c r="BC81" s="268"/>
      <c r="BD81" s="93">
        <v>1</v>
      </c>
      <c r="BE81" s="93"/>
      <c r="BF81" s="93"/>
      <c r="BG81" s="149"/>
      <c r="BI81" s="204">
        <v>1</v>
      </c>
      <c r="BK81" s="205" t="b">
        <f t="shared" si="0"/>
        <v>0</v>
      </c>
      <c r="BL81" s="205">
        <f t="shared" si="5"/>
        <v>0</v>
      </c>
      <c r="BM81" s="205">
        <f t="shared" si="6"/>
        <v>0</v>
      </c>
      <c r="BN81" s="205">
        <f t="shared" si="7"/>
        <v>0</v>
      </c>
      <c r="BO81" s="205">
        <f t="shared" si="8"/>
        <v>0</v>
      </c>
    </row>
    <row r="82" spans="1:67" ht="12.95" customHeight="1">
      <c r="A82" s="25"/>
      <c r="B82" s="25"/>
      <c r="C82" s="25"/>
      <c r="E82" s="7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0" t="s">
        <v>63</v>
      </c>
      <c r="BA82" s="349">
        <f>SUMIF($BK78:$BK81,TRUE,BA78:BC81)</f>
        <v>0</v>
      </c>
      <c r="BB82" s="349"/>
      <c r="BC82" s="349"/>
      <c r="BD82" s="81"/>
      <c r="BE82" s="81"/>
      <c r="BF82" s="81"/>
      <c r="BG82" s="81"/>
      <c r="BK82" s="205" t="b">
        <f t="shared" ref="BK82:BK84" si="9">AND($BI82=1,E82="y",NOT(ISBLANK(J82)))</f>
        <v>0</v>
      </c>
    </row>
    <row r="83" spans="1:67" ht="12.95" customHeight="1">
      <c r="A83" s="25"/>
      <c r="B83" s="25"/>
      <c r="C83" s="25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K83" s="205" t="b">
        <f t="shared" si="9"/>
        <v>0</v>
      </c>
    </row>
    <row r="84" spans="1:67" ht="12.95" customHeight="1">
      <c r="A84" s="32"/>
      <c r="B84" s="25"/>
      <c r="C84" s="25"/>
      <c r="D84" s="180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180"/>
      <c r="BK84" s="205" t="b">
        <f t="shared" si="9"/>
        <v>0</v>
      </c>
    </row>
    <row r="85" spans="1:67" ht="12.95" customHeight="1">
      <c r="A85" s="25"/>
      <c r="B85" s="25"/>
      <c r="C85" s="25"/>
      <c r="E85" s="82"/>
      <c r="F85" s="82"/>
      <c r="G85" s="135"/>
      <c r="H85" s="135"/>
      <c r="I85" s="135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145"/>
      <c r="BE85" s="145"/>
      <c r="BF85" s="145"/>
      <c r="BG85" s="145"/>
      <c r="BK85" s="205" t="b">
        <f t="shared" ref="BK85:BK100" si="10">AND($BI85=1,E85="y",NOT(ISBLANK(J85)))</f>
        <v>0</v>
      </c>
      <c r="BL85" s="205">
        <f t="shared" ref="BL85:BL100" si="11">IF(AND($BK85,$BD85&lt;&gt;""),$BB85/(COUNTIF($BD85:$BG85,"&gt;""")+COUNT($BD85:$BG85)),0)</f>
        <v>0</v>
      </c>
      <c r="BM85" s="205">
        <f t="shared" ref="BM85:BM100" si="12">IF(AND($BK85,$BE85&lt;&gt;""),$BB85/(COUNTIF($BD85:$BG85,"&gt;""")+COUNT($BD85:$BG85)),0)</f>
        <v>0</v>
      </c>
      <c r="BN85" s="205">
        <f t="shared" ref="BN85:BN100" si="13">IF(AND($BK85,$BF85&lt;&gt;""),$BB85/(COUNTIF($BD85:$BG85,"&gt;""")+COUNT($BD85:$BG85)),0)</f>
        <v>0</v>
      </c>
      <c r="BO85" s="205">
        <f t="shared" ref="BO85:BO100" si="14">IF(AND($BK85,$BG85&lt;&gt;""),$BB85/(COUNTIF($BD85:$BG85,"&gt;""")+COUNT($BD85:$BG85)),0)</f>
        <v>0</v>
      </c>
    </row>
    <row r="86" spans="1:67" ht="12.95" customHeight="1">
      <c r="A86" s="25"/>
      <c r="B86" s="25"/>
      <c r="C86" s="25"/>
      <c r="E86" s="82"/>
      <c r="F86" s="82"/>
      <c r="G86" s="135"/>
      <c r="H86" s="135"/>
      <c r="I86" s="135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145"/>
      <c r="BE86" s="145"/>
      <c r="BF86" s="145"/>
      <c r="BG86" s="145"/>
      <c r="BK86" s="205" t="b">
        <f t="shared" si="10"/>
        <v>0</v>
      </c>
      <c r="BL86" s="205">
        <f t="shared" si="11"/>
        <v>0</v>
      </c>
      <c r="BM86" s="205">
        <f t="shared" si="12"/>
        <v>0</v>
      </c>
      <c r="BN86" s="205">
        <f t="shared" si="13"/>
        <v>0</v>
      </c>
      <c r="BO86" s="205">
        <f t="shared" si="14"/>
        <v>0</v>
      </c>
    </row>
    <row r="87" spans="1:67" ht="12.95" customHeight="1">
      <c r="A87" s="25"/>
      <c r="B87" s="25"/>
      <c r="C87" s="25"/>
      <c r="E87" s="77" t="s">
        <v>100</v>
      </c>
      <c r="F87" s="82"/>
      <c r="G87" s="135"/>
      <c r="H87" s="135"/>
      <c r="I87" s="135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145"/>
      <c r="BE87" s="145"/>
      <c r="BF87" s="145"/>
      <c r="BG87" s="145"/>
      <c r="BK87" s="205" t="b">
        <f t="shared" si="10"/>
        <v>0</v>
      </c>
      <c r="BL87" s="205">
        <f t="shared" si="11"/>
        <v>0</v>
      </c>
      <c r="BM87" s="205">
        <f t="shared" si="12"/>
        <v>0</v>
      </c>
      <c r="BN87" s="205">
        <f t="shared" si="13"/>
        <v>0</v>
      </c>
      <c r="BO87" s="205">
        <f t="shared" si="14"/>
        <v>0</v>
      </c>
    </row>
    <row r="88" spans="1:67" ht="12.95" customHeight="1">
      <c r="A88" s="25"/>
      <c r="B88" s="25"/>
      <c r="C88" s="25"/>
      <c r="D88" s="180"/>
      <c r="E88" s="78" t="s">
        <v>101</v>
      </c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180"/>
      <c r="BK88" s="205" t="b">
        <f t="shared" si="10"/>
        <v>0</v>
      </c>
      <c r="BL88" s="205">
        <f t="shared" si="11"/>
        <v>0</v>
      </c>
      <c r="BM88" s="205">
        <f t="shared" si="12"/>
        <v>0</v>
      </c>
      <c r="BN88" s="205">
        <f t="shared" si="13"/>
        <v>0</v>
      </c>
      <c r="BO88" s="205">
        <f t="shared" si="14"/>
        <v>0</v>
      </c>
    </row>
    <row r="89" spans="1:67" ht="12.95" customHeight="1">
      <c r="A89" s="25"/>
      <c r="B89" s="32"/>
      <c r="C89" s="34" t="s">
        <v>102</v>
      </c>
      <c r="E89" s="235" t="s">
        <v>32</v>
      </c>
      <c r="F89" s="235"/>
      <c r="G89" s="235" t="s">
        <v>33</v>
      </c>
      <c r="H89" s="235"/>
      <c r="I89" s="235"/>
      <c r="J89" s="357" t="s">
        <v>34</v>
      </c>
      <c r="K89" s="357"/>
      <c r="L89" s="357"/>
      <c r="M89" s="357"/>
      <c r="N89" s="357"/>
      <c r="O89" s="357"/>
      <c r="P89" s="357"/>
      <c r="Q89" s="357"/>
      <c r="R89" s="357" t="s">
        <v>35</v>
      </c>
      <c r="S89" s="357"/>
      <c r="T89" s="357"/>
      <c r="U89" s="357"/>
      <c r="V89" s="357"/>
      <c r="W89" s="357"/>
      <c r="X89" s="357"/>
      <c r="Y89" s="357"/>
      <c r="Z89" s="357"/>
      <c r="AA89" s="357"/>
      <c r="AB89" s="357"/>
      <c r="AC89" s="357"/>
      <c r="AD89" s="357"/>
      <c r="AE89" s="357"/>
      <c r="AF89" s="357"/>
      <c r="AG89" s="357"/>
      <c r="AH89" s="357"/>
      <c r="AI89" s="357"/>
      <c r="AJ89" s="357"/>
      <c r="AK89" s="357"/>
      <c r="AL89" s="357"/>
      <c r="AM89" s="357"/>
      <c r="AN89" s="357"/>
      <c r="AO89" s="357"/>
      <c r="AP89" s="357"/>
      <c r="AQ89" s="357"/>
      <c r="AR89" s="357"/>
      <c r="AS89" s="357"/>
      <c r="AT89" s="357"/>
      <c r="AU89" s="357"/>
      <c r="AV89" s="357"/>
      <c r="AW89" s="357"/>
      <c r="AX89" s="357"/>
      <c r="AY89" s="357"/>
      <c r="AZ89" s="357"/>
      <c r="BA89" s="235" t="s">
        <v>36</v>
      </c>
      <c r="BB89" s="235"/>
      <c r="BC89" s="235"/>
      <c r="BD89" s="235" t="s">
        <v>37</v>
      </c>
      <c r="BE89" s="235"/>
      <c r="BF89" s="235"/>
      <c r="BG89" s="235"/>
      <c r="BK89" s="205" t="b">
        <f t="shared" si="10"/>
        <v>0</v>
      </c>
      <c r="BL89" s="205">
        <f t="shared" si="11"/>
        <v>0</v>
      </c>
      <c r="BM89" s="205">
        <f t="shared" si="12"/>
        <v>0</v>
      </c>
      <c r="BN89" s="205">
        <f t="shared" si="13"/>
        <v>0</v>
      </c>
      <c r="BO89" s="205">
        <f t="shared" si="14"/>
        <v>0</v>
      </c>
    </row>
    <row r="90" spans="1:67" ht="12.95" customHeight="1">
      <c r="A90" s="25"/>
      <c r="B90" s="25"/>
      <c r="C90" s="34" t="s">
        <v>103</v>
      </c>
      <c r="E90" s="269" t="str">
        <f>IF(NOT(ISBLANK($R90)),"y","")</f>
        <v/>
      </c>
      <c r="F90" s="270"/>
      <c r="G90" s="274">
        <v>1</v>
      </c>
      <c r="H90" s="275"/>
      <c r="I90" s="276"/>
      <c r="J90" s="365" t="str" cm="1">
        <f t="array" ref="J90">IF(NOT(ISBLANK($R90)),_xlfn._xlws.FILTER('Course lists'!$I$3:$I$100,'Course lists'!$J$3:$J$100=$R90,""),"")</f>
        <v/>
      </c>
      <c r="K90" s="366"/>
      <c r="L90" s="366"/>
      <c r="M90" s="366"/>
      <c r="N90" s="366"/>
      <c r="O90" s="366"/>
      <c r="P90" s="366"/>
      <c r="Q90" s="367"/>
      <c r="R90" s="368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  <c r="AG90" s="369"/>
      <c r="AH90" s="369"/>
      <c r="AI90" s="369"/>
      <c r="AJ90" s="369"/>
      <c r="AK90" s="369"/>
      <c r="AL90" s="369"/>
      <c r="AM90" s="369"/>
      <c r="AN90" s="369"/>
      <c r="AO90" s="369"/>
      <c r="AP90" s="369"/>
      <c r="AQ90" s="369"/>
      <c r="AR90" s="369"/>
      <c r="AS90" s="369"/>
      <c r="AT90" s="369"/>
      <c r="AU90" s="369"/>
      <c r="AV90" s="369"/>
      <c r="AW90" s="369"/>
      <c r="AX90" s="369"/>
      <c r="AY90" s="369"/>
      <c r="AZ90" s="370"/>
      <c r="BA90" s="82"/>
      <c r="BB90" s="82" t="str" cm="1">
        <f t="array" ref="BB90">IF(NOT(ISBLANK($R90)),_xlfn._xlws.FILTER('Course lists'!$K$3:$K$100,'Course lists'!$J$3:$J$100=$R90,""),"")</f>
        <v/>
      </c>
      <c r="BC90" s="136"/>
      <c r="BD90" s="137" t="str" cm="1">
        <f t="array" ref="BD90">IF(NOT(ISBLANK($R90)),IF(_xlfn._xlws.FILTER('Course lists'!$L$3:$L$100,'Course lists'!$J$3:$J$100=$R90,"")=0,"",_xlfn._xlws.FILTER('Course lists'!$L$3:$L$100,'Course lists'!$J$3:$J$100=$R90,"")),"")</f>
        <v/>
      </c>
      <c r="BE90" s="137" t="str" cm="1">
        <f t="array" ref="BE90">IF(NOT(ISBLANK($R90)),IF(_xlfn._xlws.FILTER('Course lists'!$M$3:$M$100,'Course lists'!$J$3:$J$100=$R90,"")=0,"",_xlfn._xlws.FILTER('Course lists'!$M$3:$M$100,'Course lists'!$J$3:$J$100=$R90,"")),"")</f>
        <v/>
      </c>
      <c r="BF90" s="137" t="str" cm="1">
        <f t="array" ref="BF90">IF(NOT(ISBLANK($R90)),IF(_xlfn._xlws.FILTER('Course lists'!$N$3:$N$100,'Course lists'!$J$3:$J$100=$R90,"")=0,"",_xlfn._xlws.FILTER('Course lists'!$N$3:$N$100,'Course lists'!$J$3:$J$100=$R90,"")),"")</f>
        <v/>
      </c>
      <c r="BG90" s="185" t="str" cm="1">
        <f t="array" ref="BG90">IF(NOT(ISBLANK($R90)),IF(_xlfn._xlws.FILTER('Course lists'!$O$3:$O$100,'Course lists'!$J$3:$J$100=$R90,"")=0,"",_xlfn._xlws.FILTER('Course lists'!$O$3:$O$100,'Course lists'!$J$3:$J$100=$R90,"")),"")</f>
        <v/>
      </c>
      <c r="BI90" s="204">
        <v>1</v>
      </c>
      <c r="BK90" s="205" t="b">
        <f t="shared" si="10"/>
        <v>0</v>
      </c>
      <c r="BL90" s="205">
        <f t="shared" si="11"/>
        <v>0</v>
      </c>
      <c r="BM90" s="205">
        <f t="shared" si="12"/>
        <v>0</v>
      </c>
      <c r="BN90" s="205">
        <f t="shared" si="13"/>
        <v>0</v>
      </c>
      <c r="BO90" s="205">
        <f t="shared" si="14"/>
        <v>0</v>
      </c>
    </row>
    <row r="91" spans="1:67" ht="12.95" customHeight="1">
      <c r="A91" s="25"/>
      <c r="B91" s="25"/>
      <c r="C91" s="25"/>
      <c r="E91" s="271" t="str">
        <f t="shared" ref="E91:E99" si="15">IF(NOT(ISBLANK($R91)),"y","")</f>
        <v/>
      </c>
      <c r="F91" s="272"/>
      <c r="G91" s="277">
        <v>1</v>
      </c>
      <c r="H91" s="278"/>
      <c r="I91" s="279"/>
      <c r="J91" s="371" t="str" cm="1">
        <f t="array" ref="J91">IF(NOT(ISBLANK($R91)),_xlfn._xlws.FILTER('Course lists'!$I$3:$I$100,'Course lists'!$J$3:$J$100=$R91,""),"")</f>
        <v/>
      </c>
      <c r="K91" s="372"/>
      <c r="L91" s="372"/>
      <c r="M91" s="372"/>
      <c r="N91" s="372"/>
      <c r="O91" s="372"/>
      <c r="P91" s="372"/>
      <c r="Q91" s="373"/>
      <c r="R91" s="374"/>
      <c r="S91" s="375"/>
      <c r="T91" s="375"/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  <c r="AE91" s="375"/>
      <c r="AF91" s="375"/>
      <c r="AG91" s="375"/>
      <c r="AH91" s="375"/>
      <c r="AI91" s="375"/>
      <c r="AJ91" s="375"/>
      <c r="AK91" s="375"/>
      <c r="AL91" s="375"/>
      <c r="AM91" s="375"/>
      <c r="AN91" s="375"/>
      <c r="AO91" s="375"/>
      <c r="AP91" s="375"/>
      <c r="AQ91" s="375"/>
      <c r="AR91" s="375"/>
      <c r="AS91" s="375"/>
      <c r="AT91" s="375"/>
      <c r="AU91" s="375"/>
      <c r="AV91" s="375"/>
      <c r="AW91" s="375"/>
      <c r="AX91" s="375"/>
      <c r="AY91" s="375"/>
      <c r="AZ91" s="376"/>
      <c r="BA91" s="140"/>
      <c r="BB91" s="140" t="str" cm="1">
        <f t="array" ref="BB91">IF(NOT(ISBLANK($R91)),_xlfn._xlws.FILTER('Course lists'!$K$3:$K$100,'Course lists'!$J$3:$J$100=$R91,""),"")</f>
        <v/>
      </c>
      <c r="BC91" s="141"/>
      <c r="BD91" s="142" t="str" cm="1">
        <f t="array" ref="BD91">IF(NOT(ISBLANK($R91)),IF(_xlfn._xlws.FILTER('Course lists'!$L$3:$L$100,'Course lists'!$J$3:$J$100=$R91,"")=0,"",_xlfn._xlws.FILTER('Course lists'!$L$3:$L$100,'Course lists'!$J$3:$J$100=$R91,"")),"")</f>
        <v/>
      </c>
      <c r="BE91" s="142" t="str" cm="1">
        <f t="array" ref="BE91">IF(NOT(ISBLANK($R91)),IF(_xlfn._xlws.FILTER('Course lists'!$M$3:$M$100,'Course lists'!$J$3:$J$100=$R91,"")=0,"",_xlfn._xlws.FILTER('Course lists'!$M$3:$M$100,'Course lists'!$J$3:$J$100=$R91,"")),"")</f>
        <v/>
      </c>
      <c r="BF91" s="142" t="str" cm="1">
        <f t="array" ref="BF91">IF(NOT(ISBLANK($R91)),IF(_xlfn._xlws.FILTER('Course lists'!$N$3:$N$100,'Course lists'!$J$3:$J$100=$R91,"")=0,"",_xlfn._xlws.FILTER('Course lists'!$N$3:$N$100,'Course lists'!$J$3:$J$100=$R91,"")),"")</f>
        <v/>
      </c>
      <c r="BG91" s="186" t="str" cm="1">
        <f t="array" ref="BG91">IF(NOT(ISBLANK($R91)),IF(_xlfn._xlws.FILTER('Course lists'!$O$3:$O$100,'Course lists'!$J$3:$J$100=$R91,"")=0,"",_xlfn._xlws.FILTER('Course lists'!$O$3:$O$100,'Course lists'!$J$3:$J$100=$R91,"")),"")</f>
        <v/>
      </c>
      <c r="BI91" s="204">
        <v>1</v>
      </c>
      <c r="BK91" s="205" t="b">
        <f t="shared" si="10"/>
        <v>0</v>
      </c>
      <c r="BL91" s="205">
        <f t="shared" si="11"/>
        <v>0</v>
      </c>
      <c r="BM91" s="205">
        <f t="shared" si="12"/>
        <v>0</v>
      </c>
      <c r="BN91" s="205">
        <f t="shared" si="13"/>
        <v>0</v>
      </c>
      <c r="BO91" s="205">
        <f t="shared" si="14"/>
        <v>0</v>
      </c>
    </row>
    <row r="92" spans="1:67" ht="12.95" customHeight="1">
      <c r="A92" s="299" t="s">
        <v>104</v>
      </c>
      <c r="B92" s="299"/>
      <c r="C92" s="299"/>
      <c r="D92" s="180"/>
      <c r="E92" s="268" t="str">
        <f t="shared" si="15"/>
        <v/>
      </c>
      <c r="F92" s="218"/>
      <c r="G92" s="265">
        <v>1</v>
      </c>
      <c r="H92" s="266"/>
      <c r="I92" s="267"/>
      <c r="J92" s="377" t="str" cm="1">
        <f t="array" ref="J92">IF(NOT(ISBLANK($R92)),_xlfn._xlws.FILTER('Course lists'!$I$3:$I$100,'Course lists'!$J$3:$J$100=$R92,""),"")</f>
        <v/>
      </c>
      <c r="K92" s="358"/>
      <c r="L92" s="358"/>
      <c r="M92" s="358"/>
      <c r="N92" s="358"/>
      <c r="O92" s="358"/>
      <c r="P92" s="358"/>
      <c r="Q92" s="378"/>
      <c r="R92" s="379"/>
      <c r="S92" s="380"/>
      <c r="T92" s="380"/>
      <c r="U92" s="380"/>
      <c r="V92" s="380"/>
      <c r="W92" s="380"/>
      <c r="X92" s="380"/>
      <c r="Y92" s="380"/>
      <c r="Z92" s="380"/>
      <c r="AA92" s="380"/>
      <c r="AB92" s="380"/>
      <c r="AC92" s="380"/>
      <c r="AD92" s="380"/>
      <c r="AE92" s="380"/>
      <c r="AF92" s="380"/>
      <c r="AG92" s="380"/>
      <c r="AH92" s="380"/>
      <c r="AI92" s="380"/>
      <c r="AJ92" s="380"/>
      <c r="AK92" s="380"/>
      <c r="AL92" s="380"/>
      <c r="AM92" s="380"/>
      <c r="AN92" s="380"/>
      <c r="AO92" s="380"/>
      <c r="AP92" s="380"/>
      <c r="AQ92" s="380"/>
      <c r="AR92" s="380"/>
      <c r="AS92" s="380"/>
      <c r="AT92" s="380"/>
      <c r="AU92" s="380"/>
      <c r="AV92" s="380"/>
      <c r="AW92" s="380"/>
      <c r="AX92" s="380"/>
      <c r="AY92" s="380"/>
      <c r="AZ92" s="381"/>
      <c r="BA92" s="87"/>
      <c r="BB92" s="87" t="str" cm="1">
        <f t="array" ref="BB92">IF(NOT(ISBLANK($R92)),_xlfn._xlws.FILTER('Course lists'!$K$3:$K$100,'Course lists'!$J$3:$J$100=$R92,""),"")</f>
        <v/>
      </c>
      <c r="BC92" s="88"/>
      <c r="BD92" s="85" t="str" cm="1">
        <f t="array" ref="BD92">IF(NOT(ISBLANK($R92)),IF(_xlfn._xlws.FILTER('Course lists'!$L$3:$L$100,'Course lists'!$J$3:$J$100=$R92,"")=0,"",_xlfn._xlws.FILTER('Course lists'!$L$3:$L$100,'Course lists'!$J$3:$J$100=$R92,"")),"")</f>
        <v/>
      </c>
      <c r="BE92" s="85" t="str" cm="1">
        <f t="array" ref="BE92">IF(NOT(ISBLANK($R92)),IF(_xlfn._xlws.FILTER('Course lists'!$M$3:$M$100,'Course lists'!$J$3:$J$100=$R92,"")=0,"",_xlfn._xlws.FILTER('Course lists'!$M$3:$M$100,'Course lists'!$J$3:$J$100=$R92,"")),"")</f>
        <v/>
      </c>
      <c r="BF92" s="85" t="str" cm="1">
        <f t="array" ref="BF92">IF(NOT(ISBLANK($R92)),IF(_xlfn._xlws.FILTER('Course lists'!$N$3:$N$100,'Course lists'!$J$3:$J$100=$R92,"")=0,"",_xlfn._xlws.FILTER('Course lists'!$N$3:$N$100,'Course lists'!$J$3:$J$100=$R92,"")),"")</f>
        <v/>
      </c>
      <c r="BG92" s="151" t="str" cm="1">
        <f t="array" ref="BG92">IF(NOT(ISBLANK($R92)),IF(_xlfn._xlws.FILTER('Course lists'!$O$3:$O$100,'Course lists'!$J$3:$J$100=$R92,"")=0,"",_xlfn._xlws.FILTER('Course lists'!$O$3:$O$100,'Course lists'!$J$3:$J$100=$R92,"")),"")</f>
        <v/>
      </c>
      <c r="BH92" s="180"/>
      <c r="BI92" s="204">
        <v>1</v>
      </c>
      <c r="BK92" s="205" t="b">
        <f t="shared" si="10"/>
        <v>0</v>
      </c>
      <c r="BL92" s="205">
        <f t="shared" si="11"/>
        <v>0</v>
      </c>
      <c r="BM92" s="205">
        <f t="shared" si="12"/>
        <v>0</v>
      </c>
      <c r="BN92" s="205">
        <f t="shared" si="13"/>
        <v>0</v>
      </c>
      <c r="BO92" s="205">
        <f t="shared" si="14"/>
        <v>0</v>
      </c>
    </row>
    <row r="93" spans="1:67" ht="12.95" customHeight="1">
      <c r="A93" s="299"/>
      <c r="B93" s="299"/>
      <c r="C93" s="299"/>
      <c r="E93" s="268" t="str">
        <f t="shared" si="15"/>
        <v/>
      </c>
      <c r="F93" s="218"/>
      <c r="G93" s="265">
        <v>1</v>
      </c>
      <c r="H93" s="266"/>
      <c r="I93" s="267"/>
      <c r="J93" s="377" t="str" cm="1">
        <f t="array" ref="J93">IF(NOT(ISBLANK($R93)),_xlfn._xlws.FILTER('Course lists'!$I$3:$I$100,'Course lists'!$J$3:$J$100=$R93,""),"")</f>
        <v/>
      </c>
      <c r="K93" s="358"/>
      <c r="L93" s="358"/>
      <c r="M93" s="358"/>
      <c r="N93" s="358"/>
      <c r="O93" s="358"/>
      <c r="P93" s="358"/>
      <c r="Q93" s="378"/>
      <c r="R93" s="379"/>
      <c r="S93" s="380"/>
      <c r="T93" s="380"/>
      <c r="U93" s="380"/>
      <c r="V93" s="380"/>
      <c r="W93" s="380"/>
      <c r="X93" s="380"/>
      <c r="Y93" s="380"/>
      <c r="Z93" s="380"/>
      <c r="AA93" s="380"/>
      <c r="AB93" s="380"/>
      <c r="AC93" s="380"/>
      <c r="AD93" s="380"/>
      <c r="AE93" s="380"/>
      <c r="AF93" s="380"/>
      <c r="AG93" s="380"/>
      <c r="AH93" s="380"/>
      <c r="AI93" s="380"/>
      <c r="AJ93" s="380"/>
      <c r="AK93" s="380"/>
      <c r="AL93" s="380"/>
      <c r="AM93" s="380"/>
      <c r="AN93" s="380"/>
      <c r="AO93" s="380"/>
      <c r="AP93" s="380"/>
      <c r="AQ93" s="380"/>
      <c r="AR93" s="380"/>
      <c r="AS93" s="380"/>
      <c r="AT93" s="380"/>
      <c r="AU93" s="380"/>
      <c r="AV93" s="380"/>
      <c r="AW93" s="380"/>
      <c r="AX93" s="380"/>
      <c r="AY93" s="380"/>
      <c r="AZ93" s="381"/>
      <c r="BA93" s="87"/>
      <c r="BB93" s="87" t="str" cm="1">
        <f t="array" ref="BB93">IF(NOT(ISBLANK($R93)),_xlfn._xlws.FILTER('Course lists'!$K$3:$K$100,'Course lists'!$J$3:$J$100=$R93,""),"")</f>
        <v/>
      </c>
      <c r="BC93" s="88"/>
      <c r="BD93" s="85" t="str" cm="1">
        <f t="array" ref="BD93">IF(NOT(ISBLANK($R93)),IF(_xlfn._xlws.FILTER('Course lists'!$L$3:$L$100,'Course lists'!$J$3:$J$100=$R93,"")=0,"",_xlfn._xlws.FILTER('Course lists'!$L$3:$L$100,'Course lists'!$J$3:$J$100=$R93,"")),"")</f>
        <v/>
      </c>
      <c r="BE93" s="85" t="str" cm="1">
        <f t="array" ref="BE93">IF(NOT(ISBLANK($R93)),IF(_xlfn._xlws.FILTER('Course lists'!$M$3:$M$100,'Course lists'!$J$3:$J$100=$R93,"")=0,"",_xlfn._xlws.FILTER('Course lists'!$M$3:$M$100,'Course lists'!$J$3:$J$100=$R93,"")),"")</f>
        <v/>
      </c>
      <c r="BF93" s="85" t="str" cm="1">
        <f t="array" ref="BF93">IF(NOT(ISBLANK($R93)),IF(_xlfn._xlws.FILTER('Course lists'!$N$3:$N$100,'Course lists'!$J$3:$J$100=$R93,"")=0,"",_xlfn._xlws.FILTER('Course lists'!$N$3:$N$100,'Course lists'!$J$3:$J$100=$R93,"")),"")</f>
        <v/>
      </c>
      <c r="BG93" s="151" t="str" cm="1">
        <f t="array" ref="BG93">IF(NOT(ISBLANK($R93)),IF(_xlfn._xlws.FILTER('Course lists'!$O$3:$O$100,'Course lists'!$J$3:$J$100=$R93,"")=0,"",_xlfn._xlws.FILTER('Course lists'!$O$3:$O$100,'Course lists'!$J$3:$J$100=$R93,"")),"")</f>
        <v/>
      </c>
      <c r="BI93" s="204">
        <v>1</v>
      </c>
      <c r="BK93" s="205" t="b">
        <f t="shared" si="10"/>
        <v>0</v>
      </c>
      <c r="BL93" s="205">
        <f t="shared" si="11"/>
        <v>0</v>
      </c>
      <c r="BM93" s="205">
        <f t="shared" si="12"/>
        <v>0</v>
      </c>
      <c r="BN93" s="205">
        <f t="shared" si="13"/>
        <v>0</v>
      </c>
      <c r="BO93" s="205">
        <f t="shared" si="14"/>
        <v>0</v>
      </c>
    </row>
    <row r="94" spans="1:67" ht="12.95" customHeight="1">
      <c r="A94" s="299"/>
      <c r="B94" s="299"/>
      <c r="C94" s="299"/>
      <c r="E94" s="268" t="str">
        <f t="shared" si="15"/>
        <v/>
      </c>
      <c r="F94" s="218"/>
      <c r="G94" s="265">
        <v>1</v>
      </c>
      <c r="H94" s="266"/>
      <c r="I94" s="267"/>
      <c r="J94" s="377" t="str" cm="1">
        <f t="array" ref="J94">IF(NOT(ISBLANK($R94)),_xlfn._xlws.FILTER('Course lists'!$I$3:$I$100,'Course lists'!$J$3:$J$100=$R94,""),"")</f>
        <v/>
      </c>
      <c r="K94" s="358"/>
      <c r="L94" s="358"/>
      <c r="M94" s="358"/>
      <c r="N94" s="358"/>
      <c r="O94" s="358"/>
      <c r="P94" s="358"/>
      <c r="Q94" s="378"/>
      <c r="R94" s="379"/>
      <c r="S94" s="380"/>
      <c r="T94" s="380"/>
      <c r="U94" s="380"/>
      <c r="V94" s="380"/>
      <c r="W94" s="380"/>
      <c r="X94" s="380"/>
      <c r="Y94" s="380"/>
      <c r="Z94" s="380"/>
      <c r="AA94" s="380"/>
      <c r="AB94" s="380"/>
      <c r="AC94" s="380"/>
      <c r="AD94" s="380"/>
      <c r="AE94" s="380"/>
      <c r="AF94" s="380"/>
      <c r="AG94" s="380"/>
      <c r="AH94" s="380"/>
      <c r="AI94" s="380"/>
      <c r="AJ94" s="380"/>
      <c r="AK94" s="380"/>
      <c r="AL94" s="380"/>
      <c r="AM94" s="380"/>
      <c r="AN94" s="380"/>
      <c r="AO94" s="380"/>
      <c r="AP94" s="380"/>
      <c r="AQ94" s="380"/>
      <c r="AR94" s="380"/>
      <c r="AS94" s="380"/>
      <c r="AT94" s="380"/>
      <c r="AU94" s="380"/>
      <c r="AV94" s="380"/>
      <c r="AW94" s="380"/>
      <c r="AX94" s="380"/>
      <c r="AY94" s="380"/>
      <c r="AZ94" s="381"/>
      <c r="BA94" s="87"/>
      <c r="BB94" s="87" t="str" cm="1">
        <f t="array" ref="BB94">IF(NOT(ISBLANK($R94)),_xlfn._xlws.FILTER('Course lists'!$K$3:$K$100,'Course lists'!$J$3:$J$100=$R94,""),"")</f>
        <v/>
      </c>
      <c r="BC94" s="88"/>
      <c r="BD94" s="85" t="str" cm="1">
        <f t="array" ref="BD94">IF(NOT(ISBLANK($R94)),IF(_xlfn._xlws.FILTER('Course lists'!$L$3:$L$100,'Course lists'!$J$3:$J$100=$R94,"")=0,"",_xlfn._xlws.FILTER('Course lists'!$L$3:$L$100,'Course lists'!$J$3:$J$100=$R94,"")),"")</f>
        <v/>
      </c>
      <c r="BE94" s="85" t="str" cm="1">
        <f t="array" ref="BE94">IF(NOT(ISBLANK($R94)),IF(_xlfn._xlws.FILTER('Course lists'!$M$3:$M$100,'Course lists'!$J$3:$J$100=$R94,"")=0,"",_xlfn._xlws.FILTER('Course lists'!$M$3:$M$100,'Course lists'!$J$3:$J$100=$R94,"")),"")</f>
        <v/>
      </c>
      <c r="BF94" s="85" t="str" cm="1">
        <f t="array" ref="BF94">IF(NOT(ISBLANK($R94)),IF(_xlfn._xlws.FILTER('Course lists'!$N$3:$N$100,'Course lists'!$J$3:$J$100=$R94,"")=0,"",_xlfn._xlws.FILTER('Course lists'!$N$3:$N$100,'Course lists'!$J$3:$J$100=$R94,"")),"")</f>
        <v/>
      </c>
      <c r="BG94" s="151" t="str" cm="1">
        <f t="array" ref="BG94">IF(NOT(ISBLANK($R94)),IF(_xlfn._xlws.FILTER('Course lists'!$O$3:$O$100,'Course lists'!$J$3:$J$100=$R94,"")=0,"",_xlfn._xlws.FILTER('Course lists'!$O$3:$O$100,'Course lists'!$J$3:$J$100=$R94,"")),"")</f>
        <v/>
      </c>
      <c r="BI94" s="204">
        <v>1</v>
      </c>
      <c r="BK94" s="205" t="b">
        <f t="shared" si="10"/>
        <v>0</v>
      </c>
      <c r="BL94" s="205">
        <f t="shared" si="11"/>
        <v>0</v>
      </c>
      <c r="BM94" s="205">
        <f t="shared" si="12"/>
        <v>0</v>
      </c>
      <c r="BN94" s="205">
        <f t="shared" si="13"/>
        <v>0</v>
      </c>
      <c r="BO94" s="205">
        <f t="shared" si="14"/>
        <v>0</v>
      </c>
    </row>
    <row r="95" spans="1:67" ht="12.95" customHeight="1">
      <c r="A95" s="25"/>
      <c r="B95" s="25"/>
      <c r="C95" s="25"/>
      <c r="E95" s="313" t="str">
        <f t="shared" si="15"/>
        <v/>
      </c>
      <c r="F95" s="314"/>
      <c r="G95" s="315">
        <v>1</v>
      </c>
      <c r="H95" s="316"/>
      <c r="I95" s="317"/>
      <c r="J95" s="365" t="str" cm="1">
        <f t="array" ref="J95">IF(NOT(ISBLANK($R95)),_xlfn._xlws.FILTER('Course lists'!$I$3:$I$100,'Course lists'!$J$3:$J$100=$R95,""),"")</f>
        <v/>
      </c>
      <c r="K95" s="366"/>
      <c r="L95" s="366"/>
      <c r="M95" s="366"/>
      <c r="N95" s="366"/>
      <c r="O95" s="366"/>
      <c r="P95" s="366"/>
      <c r="Q95" s="367"/>
      <c r="R95" s="382"/>
      <c r="S95" s="383"/>
      <c r="T95" s="383"/>
      <c r="U95" s="383"/>
      <c r="V95" s="383"/>
      <c r="W95" s="383"/>
      <c r="X95" s="383"/>
      <c r="Y95" s="383"/>
      <c r="Z95" s="383"/>
      <c r="AA95" s="383"/>
      <c r="AB95" s="383"/>
      <c r="AC95" s="383"/>
      <c r="AD95" s="383"/>
      <c r="AE95" s="383"/>
      <c r="AF95" s="383"/>
      <c r="AG95" s="383"/>
      <c r="AH95" s="383"/>
      <c r="AI95" s="383"/>
      <c r="AJ95" s="383"/>
      <c r="AK95" s="383"/>
      <c r="AL95" s="383"/>
      <c r="AM95" s="383"/>
      <c r="AN95" s="383"/>
      <c r="AO95" s="383"/>
      <c r="AP95" s="383"/>
      <c r="AQ95" s="383"/>
      <c r="AR95" s="383"/>
      <c r="AS95" s="383"/>
      <c r="AT95" s="383"/>
      <c r="AU95" s="383"/>
      <c r="AV95" s="383"/>
      <c r="AW95" s="383"/>
      <c r="AX95" s="383"/>
      <c r="AY95" s="383"/>
      <c r="AZ95" s="384"/>
      <c r="BA95" s="82"/>
      <c r="BB95" s="82" t="str" cm="1">
        <f t="array" ref="BB95">IF(NOT(ISBLANK($R95)),_xlfn._xlws.FILTER('Course lists'!$K$3:$K$100,'Course lists'!$J$3:$J$100=$R95,""),"")</f>
        <v/>
      </c>
      <c r="BC95" s="136"/>
      <c r="BD95" s="137" t="str" cm="1">
        <f t="array" ref="BD95">IF(NOT(ISBLANK($R95)),IF(_xlfn._xlws.FILTER('Course lists'!$L$3:$L$100,'Course lists'!$J$3:$J$100=$R95,"")=0,"",_xlfn._xlws.FILTER('Course lists'!$L$3:$L$100,'Course lists'!$J$3:$J$100=$R95,"")),"")</f>
        <v/>
      </c>
      <c r="BE95" s="137" t="str" cm="1">
        <f t="array" ref="BE95">IF(NOT(ISBLANK($R95)),IF(_xlfn._xlws.FILTER('Course lists'!$M$3:$M$100,'Course lists'!$J$3:$J$100=$R95,"")=0,"",_xlfn._xlws.FILTER('Course lists'!$M$3:$M$100,'Course lists'!$J$3:$J$100=$R95,"")),"")</f>
        <v/>
      </c>
      <c r="BF95" s="137" t="str" cm="1">
        <f t="array" ref="BF95">IF(NOT(ISBLANK($R95)),IF(_xlfn._xlws.FILTER('Course lists'!$N$3:$N$100,'Course lists'!$J$3:$J$100=$R95,"")=0,"",_xlfn._xlws.FILTER('Course lists'!$N$3:$N$100,'Course lists'!$J$3:$J$100=$R95,"")),"")</f>
        <v/>
      </c>
      <c r="BG95" s="185" t="str" cm="1">
        <f t="array" ref="BG95">IF(NOT(ISBLANK($R95)),IF(_xlfn._xlws.FILTER('Course lists'!$O$3:$O$100,'Course lists'!$J$3:$J$100=$R95,"")=0,"",_xlfn._xlws.FILTER('Course lists'!$O$3:$O$100,'Course lists'!$J$3:$J$100=$R95,"")),"")</f>
        <v/>
      </c>
      <c r="BI95" s="204">
        <v>1</v>
      </c>
      <c r="BK95" s="205" t="b">
        <f t="shared" si="10"/>
        <v>0</v>
      </c>
      <c r="BL95" s="205">
        <f t="shared" si="11"/>
        <v>0</v>
      </c>
      <c r="BM95" s="205">
        <f t="shared" si="12"/>
        <v>0</v>
      </c>
      <c r="BN95" s="205">
        <f t="shared" si="13"/>
        <v>0</v>
      </c>
      <c r="BO95" s="205">
        <f t="shared" si="14"/>
        <v>0</v>
      </c>
    </row>
    <row r="96" spans="1:67" ht="12.95" customHeight="1">
      <c r="A96" s="32"/>
      <c r="B96" s="32"/>
      <c r="C96" s="32"/>
      <c r="D96" s="180"/>
      <c r="E96" s="271" t="str">
        <f t="shared" si="15"/>
        <v/>
      </c>
      <c r="F96" s="272"/>
      <c r="G96" s="277">
        <v>1</v>
      </c>
      <c r="H96" s="278"/>
      <c r="I96" s="279"/>
      <c r="J96" s="371" t="str" cm="1">
        <f t="array" ref="J96">IF(NOT(ISBLANK($R96)),_xlfn._xlws.FILTER('Course lists'!$I$3:$I$100,'Course lists'!$J$3:$J$100=$R96,""),"")</f>
        <v/>
      </c>
      <c r="K96" s="372"/>
      <c r="L96" s="372"/>
      <c r="M96" s="372"/>
      <c r="N96" s="372"/>
      <c r="O96" s="372"/>
      <c r="P96" s="372"/>
      <c r="Q96" s="373"/>
      <c r="R96" s="374"/>
      <c r="S96" s="375"/>
      <c r="T96" s="375"/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  <c r="AE96" s="375"/>
      <c r="AF96" s="375"/>
      <c r="AG96" s="375"/>
      <c r="AH96" s="375"/>
      <c r="AI96" s="375"/>
      <c r="AJ96" s="375"/>
      <c r="AK96" s="375"/>
      <c r="AL96" s="375"/>
      <c r="AM96" s="375"/>
      <c r="AN96" s="375"/>
      <c r="AO96" s="375"/>
      <c r="AP96" s="375"/>
      <c r="AQ96" s="375"/>
      <c r="AR96" s="375"/>
      <c r="AS96" s="375"/>
      <c r="AT96" s="375"/>
      <c r="AU96" s="375"/>
      <c r="AV96" s="375"/>
      <c r="AW96" s="375"/>
      <c r="AX96" s="375"/>
      <c r="AY96" s="375"/>
      <c r="AZ96" s="376"/>
      <c r="BA96" s="140"/>
      <c r="BB96" s="140" t="str" cm="1">
        <f t="array" ref="BB96">IF(NOT(ISBLANK($R96)),_xlfn._xlws.FILTER('Course lists'!$K$3:$K$100,'Course lists'!$J$3:$J$100=$R96,""),"")</f>
        <v/>
      </c>
      <c r="BC96" s="141"/>
      <c r="BD96" s="142" t="str" cm="1">
        <f t="array" ref="BD96">IF(NOT(ISBLANK($R96)),IF(_xlfn._xlws.FILTER('Course lists'!$L$3:$L$100,'Course lists'!$J$3:$J$100=$R96,"")=0,"",_xlfn._xlws.FILTER('Course lists'!$L$3:$L$100,'Course lists'!$J$3:$J$100=$R96,"")),"")</f>
        <v/>
      </c>
      <c r="BE96" s="142" t="str" cm="1">
        <f t="array" ref="BE96">IF(NOT(ISBLANK($R96)),IF(_xlfn._xlws.FILTER('Course lists'!$M$3:$M$100,'Course lists'!$J$3:$J$100=$R96,"")=0,"",_xlfn._xlws.FILTER('Course lists'!$M$3:$M$100,'Course lists'!$J$3:$J$100=$R96,"")),"")</f>
        <v/>
      </c>
      <c r="BF96" s="142" t="str" cm="1">
        <f t="array" ref="BF96">IF(NOT(ISBLANK($R96)),IF(_xlfn._xlws.FILTER('Course lists'!$N$3:$N$100,'Course lists'!$J$3:$J$100=$R96,"")=0,"",_xlfn._xlws.FILTER('Course lists'!$N$3:$N$100,'Course lists'!$J$3:$J$100=$R96,"")),"")</f>
        <v/>
      </c>
      <c r="BG96" s="186" t="str" cm="1">
        <f t="array" ref="BG96">IF(NOT(ISBLANK($R96)),IF(_xlfn._xlws.FILTER('Course lists'!$O$3:$O$100,'Course lists'!$J$3:$J$100=$R96,"")=0,"",_xlfn._xlws.FILTER('Course lists'!$O$3:$O$100,'Course lists'!$J$3:$J$100=$R96,"")),"")</f>
        <v/>
      </c>
      <c r="BH96" s="180"/>
      <c r="BI96" s="204">
        <v>1</v>
      </c>
      <c r="BK96" s="205" t="b">
        <f t="shared" si="10"/>
        <v>0</v>
      </c>
      <c r="BL96" s="205">
        <f t="shared" si="11"/>
        <v>0</v>
      </c>
      <c r="BM96" s="205">
        <f t="shared" si="12"/>
        <v>0</v>
      </c>
      <c r="BN96" s="205">
        <f t="shared" si="13"/>
        <v>0</v>
      </c>
      <c r="BO96" s="205">
        <f t="shared" si="14"/>
        <v>0</v>
      </c>
    </row>
    <row r="97" spans="1:67" ht="12.95" customHeight="1">
      <c r="A97" s="28"/>
      <c r="B97" s="28"/>
      <c r="C97" s="28"/>
      <c r="E97" s="268" t="str">
        <f t="shared" si="15"/>
        <v/>
      </c>
      <c r="F97" s="218"/>
      <c r="G97" s="265">
        <v>1</v>
      </c>
      <c r="H97" s="266"/>
      <c r="I97" s="267"/>
      <c r="J97" s="377" t="str" cm="1">
        <f t="array" ref="J97">IF(NOT(ISBLANK($R97)),_xlfn._xlws.FILTER('Course lists'!$I$3:$I$100,'Course lists'!$J$3:$J$100=$R97,""),"")</f>
        <v/>
      </c>
      <c r="K97" s="358"/>
      <c r="L97" s="358"/>
      <c r="M97" s="358"/>
      <c r="N97" s="358"/>
      <c r="O97" s="358"/>
      <c r="P97" s="358"/>
      <c r="Q97" s="378"/>
      <c r="R97" s="379"/>
      <c r="S97" s="380"/>
      <c r="T97" s="380"/>
      <c r="U97" s="380"/>
      <c r="V97" s="380"/>
      <c r="W97" s="380"/>
      <c r="X97" s="380"/>
      <c r="Y97" s="380"/>
      <c r="Z97" s="380"/>
      <c r="AA97" s="380"/>
      <c r="AB97" s="380"/>
      <c r="AC97" s="380"/>
      <c r="AD97" s="380"/>
      <c r="AE97" s="380"/>
      <c r="AF97" s="380"/>
      <c r="AG97" s="380"/>
      <c r="AH97" s="380"/>
      <c r="AI97" s="380"/>
      <c r="AJ97" s="380"/>
      <c r="AK97" s="380"/>
      <c r="AL97" s="380"/>
      <c r="AM97" s="380"/>
      <c r="AN97" s="380"/>
      <c r="AO97" s="380"/>
      <c r="AP97" s="380"/>
      <c r="AQ97" s="380"/>
      <c r="AR97" s="380"/>
      <c r="AS97" s="380"/>
      <c r="AT97" s="380"/>
      <c r="AU97" s="380"/>
      <c r="AV97" s="380"/>
      <c r="AW97" s="380"/>
      <c r="AX97" s="380"/>
      <c r="AY97" s="380"/>
      <c r="AZ97" s="381"/>
      <c r="BA97" s="87"/>
      <c r="BB97" s="87" t="str" cm="1">
        <f t="array" ref="BB97">IF(NOT(ISBLANK($R97)),_xlfn._xlws.FILTER('Course lists'!$K$3:$K$100,'Course lists'!$J$3:$J$100=$R97,""),"")</f>
        <v/>
      </c>
      <c r="BC97" s="88"/>
      <c r="BD97" s="85" t="str" cm="1">
        <f t="array" ref="BD97">IF(NOT(ISBLANK($R97)),IF(_xlfn._xlws.FILTER('Course lists'!$L$3:$L$100,'Course lists'!$J$3:$J$100=$R97,"")=0,"",_xlfn._xlws.FILTER('Course lists'!$L$3:$L$100,'Course lists'!$J$3:$J$100=$R97,"")),"")</f>
        <v/>
      </c>
      <c r="BE97" s="85" t="str" cm="1">
        <f t="array" ref="BE97">IF(NOT(ISBLANK($R97)),IF(_xlfn._xlws.FILTER('Course lists'!$M$3:$M$100,'Course lists'!$J$3:$J$100=$R97,"")=0,"",_xlfn._xlws.FILTER('Course lists'!$M$3:$M$100,'Course lists'!$J$3:$J$100=$R97,"")),"")</f>
        <v/>
      </c>
      <c r="BF97" s="85" t="str" cm="1">
        <f t="array" ref="BF97">IF(NOT(ISBLANK($R97)),IF(_xlfn._xlws.FILTER('Course lists'!$N$3:$N$100,'Course lists'!$J$3:$J$100=$R97,"")=0,"",_xlfn._xlws.FILTER('Course lists'!$N$3:$N$100,'Course lists'!$J$3:$J$100=$R97,"")),"")</f>
        <v/>
      </c>
      <c r="BG97" s="151" t="str" cm="1">
        <f t="array" ref="BG97">IF(NOT(ISBLANK($R97)),IF(_xlfn._xlws.FILTER('Course lists'!$O$3:$O$100,'Course lists'!$J$3:$J$100=$R97,"")=0,"",_xlfn._xlws.FILTER('Course lists'!$O$3:$O$100,'Course lists'!$J$3:$J$100=$R97,"")),"")</f>
        <v/>
      </c>
      <c r="BI97" s="204">
        <v>1</v>
      </c>
      <c r="BK97" s="205" t="b">
        <f t="shared" si="10"/>
        <v>0</v>
      </c>
      <c r="BL97" s="205">
        <f t="shared" si="11"/>
        <v>0</v>
      </c>
      <c r="BM97" s="205">
        <f t="shared" si="12"/>
        <v>0</v>
      </c>
      <c r="BN97" s="205">
        <f t="shared" si="13"/>
        <v>0</v>
      </c>
      <c r="BO97" s="205">
        <f t="shared" si="14"/>
        <v>0</v>
      </c>
    </row>
    <row r="98" spans="1:67" ht="12.95" customHeight="1">
      <c r="A98" s="28"/>
      <c r="B98" s="28"/>
      <c r="C98" s="28"/>
      <c r="E98" s="268" t="str">
        <f t="shared" si="15"/>
        <v/>
      </c>
      <c r="F98" s="218"/>
      <c r="G98" s="265">
        <v>1</v>
      </c>
      <c r="H98" s="266"/>
      <c r="I98" s="267"/>
      <c r="J98" s="377" t="str" cm="1">
        <f t="array" ref="J98">IF(NOT(ISBLANK($R98)),_xlfn._xlws.FILTER('Course lists'!$I$3:$I$100,'Course lists'!$J$3:$J$100=$R98,""),"")</f>
        <v/>
      </c>
      <c r="K98" s="358"/>
      <c r="L98" s="358"/>
      <c r="M98" s="358"/>
      <c r="N98" s="358"/>
      <c r="O98" s="358"/>
      <c r="P98" s="358"/>
      <c r="Q98" s="378"/>
      <c r="R98" s="379"/>
      <c r="S98" s="380"/>
      <c r="T98" s="380"/>
      <c r="U98" s="380"/>
      <c r="V98" s="380"/>
      <c r="W98" s="380"/>
      <c r="X98" s="380"/>
      <c r="Y98" s="380"/>
      <c r="Z98" s="380"/>
      <c r="AA98" s="380"/>
      <c r="AB98" s="380"/>
      <c r="AC98" s="380"/>
      <c r="AD98" s="380"/>
      <c r="AE98" s="380"/>
      <c r="AF98" s="380"/>
      <c r="AG98" s="380"/>
      <c r="AH98" s="380"/>
      <c r="AI98" s="380"/>
      <c r="AJ98" s="380"/>
      <c r="AK98" s="380"/>
      <c r="AL98" s="380"/>
      <c r="AM98" s="380"/>
      <c r="AN98" s="380"/>
      <c r="AO98" s="380"/>
      <c r="AP98" s="380"/>
      <c r="AQ98" s="380"/>
      <c r="AR98" s="380"/>
      <c r="AS98" s="380"/>
      <c r="AT98" s="380"/>
      <c r="AU98" s="380"/>
      <c r="AV98" s="380"/>
      <c r="AW98" s="380"/>
      <c r="AX98" s="380"/>
      <c r="AY98" s="380"/>
      <c r="AZ98" s="381"/>
      <c r="BA98" s="87"/>
      <c r="BB98" s="87" t="str" cm="1">
        <f t="array" ref="BB98">IF(NOT(ISBLANK($R98)),_xlfn._xlws.FILTER('Course lists'!$K$3:$K$100,'Course lists'!$J$3:$J$100=$R98,""),"")</f>
        <v/>
      </c>
      <c r="BC98" s="88"/>
      <c r="BD98" s="85" t="str" cm="1">
        <f t="array" ref="BD98">IF(NOT(ISBLANK($R98)),IF(_xlfn._xlws.FILTER('Course lists'!$L$3:$L$100,'Course lists'!$J$3:$J$100=$R98,"")=0,"",_xlfn._xlws.FILTER('Course lists'!$L$3:$L$100,'Course lists'!$J$3:$J$100=$R98,"")),"")</f>
        <v/>
      </c>
      <c r="BE98" s="85" t="str" cm="1">
        <f t="array" ref="BE98">IF(NOT(ISBLANK($R98)),IF(_xlfn._xlws.FILTER('Course lists'!$M$3:$M$100,'Course lists'!$J$3:$J$100=$R98,"")=0,"",_xlfn._xlws.FILTER('Course lists'!$M$3:$M$100,'Course lists'!$J$3:$J$100=$R98,"")),"")</f>
        <v/>
      </c>
      <c r="BF98" s="85" t="str" cm="1">
        <f t="array" ref="BF98">IF(NOT(ISBLANK($R98)),IF(_xlfn._xlws.FILTER('Course lists'!$N$3:$N$100,'Course lists'!$J$3:$J$100=$R98,"")=0,"",_xlfn._xlws.FILTER('Course lists'!$N$3:$N$100,'Course lists'!$J$3:$J$100=$R98,"")),"")</f>
        <v/>
      </c>
      <c r="BG98" s="151" t="str" cm="1">
        <f t="array" ref="BG98">IF(NOT(ISBLANK($R98)),IF(_xlfn._xlws.FILTER('Course lists'!$O$3:$O$100,'Course lists'!$J$3:$J$100=$R98,"")=0,"",_xlfn._xlws.FILTER('Course lists'!$O$3:$O$100,'Course lists'!$J$3:$J$100=$R98,"")),"")</f>
        <v/>
      </c>
      <c r="BI98" s="204">
        <v>1</v>
      </c>
      <c r="BK98" s="205" t="b">
        <f t="shared" si="10"/>
        <v>0</v>
      </c>
      <c r="BL98" s="205">
        <f t="shared" si="11"/>
        <v>0</v>
      </c>
      <c r="BM98" s="205">
        <f t="shared" si="12"/>
        <v>0</v>
      </c>
      <c r="BN98" s="205">
        <f t="shared" si="13"/>
        <v>0</v>
      </c>
      <c r="BO98" s="205">
        <f t="shared" si="14"/>
        <v>0</v>
      </c>
    </row>
    <row r="99" spans="1:67" ht="12.95" customHeight="1">
      <c r="A99" s="25"/>
      <c r="B99" s="25"/>
      <c r="C99" s="25"/>
      <c r="E99" s="268" t="str">
        <f t="shared" si="15"/>
        <v/>
      </c>
      <c r="F99" s="218"/>
      <c r="G99" s="352">
        <v>1</v>
      </c>
      <c r="H99" s="353"/>
      <c r="I99" s="354"/>
      <c r="J99" s="377" t="str" cm="1">
        <f t="array" ref="J99">IF(NOT(ISBLANK($R99)),_xlfn._xlws.FILTER('Course lists'!$I$3:$I$100,'Course lists'!$J$3:$J$100=$R99,""),"")</f>
        <v/>
      </c>
      <c r="K99" s="358"/>
      <c r="L99" s="358"/>
      <c r="M99" s="358"/>
      <c r="N99" s="358"/>
      <c r="O99" s="358"/>
      <c r="P99" s="358"/>
      <c r="Q99" s="378"/>
      <c r="R99" s="385"/>
      <c r="S99" s="386"/>
      <c r="T99" s="386"/>
      <c r="U99" s="386"/>
      <c r="V99" s="386"/>
      <c r="W99" s="386"/>
      <c r="X99" s="386"/>
      <c r="Y99" s="386"/>
      <c r="Z99" s="386"/>
      <c r="AA99" s="386"/>
      <c r="AB99" s="386"/>
      <c r="AC99" s="386"/>
      <c r="AD99" s="386"/>
      <c r="AE99" s="386"/>
      <c r="AF99" s="386"/>
      <c r="AG99" s="386"/>
      <c r="AH99" s="386"/>
      <c r="AI99" s="386"/>
      <c r="AJ99" s="386"/>
      <c r="AK99" s="386"/>
      <c r="AL99" s="386"/>
      <c r="AM99" s="386"/>
      <c r="AN99" s="386"/>
      <c r="AO99" s="386"/>
      <c r="AP99" s="386"/>
      <c r="AQ99" s="386"/>
      <c r="AR99" s="386"/>
      <c r="AS99" s="386"/>
      <c r="AT99" s="386"/>
      <c r="AU99" s="386"/>
      <c r="AV99" s="386"/>
      <c r="AW99" s="386"/>
      <c r="AX99" s="386"/>
      <c r="AY99" s="386"/>
      <c r="AZ99" s="387"/>
      <c r="BA99" s="87"/>
      <c r="BB99" s="87" t="str" cm="1">
        <f t="array" ref="BB99">IF(NOT(ISBLANK($R99)),_xlfn._xlws.FILTER('Course lists'!$K$3:$K$100,'Course lists'!$J$3:$J$100=$R99,""),"")</f>
        <v/>
      </c>
      <c r="BC99" s="88"/>
      <c r="BD99" s="85" t="str" cm="1">
        <f t="array" ref="BD99">IF(NOT(ISBLANK($R99)),IF(_xlfn._xlws.FILTER('Course lists'!$L$3:$L$100,'Course lists'!$J$3:$J$100=$R99,"")=0,"",_xlfn._xlws.FILTER('Course lists'!$L$3:$L$100,'Course lists'!$J$3:$J$100=$R99,"")),"")</f>
        <v/>
      </c>
      <c r="BE99" s="85" t="str" cm="1">
        <f t="array" ref="BE99">IF(NOT(ISBLANK($R99)),IF(_xlfn._xlws.FILTER('Course lists'!$M$3:$M$100,'Course lists'!$J$3:$J$100=$R99,"")=0,"",_xlfn._xlws.FILTER('Course lists'!$M$3:$M$100,'Course lists'!$J$3:$J$100=$R99,"")),"")</f>
        <v/>
      </c>
      <c r="BF99" s="85" t="str" cm="1">
        <f t="array" ref="BF99">IF(NOT(ISBLANK($R99)),IF(_xlfn._xlws.FILTER('Course lists'!$N$3:$N$100,'Course lists'!$J$3:$J$100=$R99,"")=0,"",_xlfn._xlws.FILTER('Course lists'!$N$3:$N$100,'Course lists'!$J$3:$J$100=$R99,"")),"")</f>
        <v/>
      </c>
      <c r="BG99" s="151" t="str" cm="1">
        <f t="array" ref="BG99">IF(NOT(ISBLANK($R99)),IF(_xlfn._xlws.FILTER('Course lists'!$O$3:$O$100,'Course lists'!$J$3:$J$100=$R99,"")=0,"",_xlfn._xlws.FILTER('Course lists'!$O$3:$O$100,'Course lists'!$J$3:$J$100=$R99,"")),"")</f>
        <v/>
      </c>
      <c r="BI99" s="204">
        <v>1</v>
      </c>
      <c r="BK99" s="205" t="b">
        <f t="shared" si="10"/>
        <v>0</v>
      </c>
      <c r="BL99" s="205">
        <f t="shared" si="11"/>
        <v>0</v>
      </c>
      <c r="BM99" s="205">
        <f t="shared" si="12"/>
        <v>0</v>
      </c>
      <c r="BN99" s="205">
        <f t="shared" si="13"/>
        <v>0</v>
      </c>
      <c r="BO99" s="205">
        <f t="shared" si="14"/>
        <v>0</v>
      </c>
    </row>
    <row r="100" spans="1:67" ht="12.95" customHeight="1">
      <c r="A100" s="25"/>
      <c r="B100" s="25"/>
      <c r="C100" s="25"/>
      <c r="E100" s="7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0" t="s">
        <v>63</v>
      </c>
      <c r="BA100" s="231">
        <f>SUMIF($BK90:$BK99,TRUE,BB90:BB99)</f>
        <v>0</v>
      </c>
      <c r="BB100" s="231"/>
      <c r="BC100" s="231"/>
      <c r="BD100" s="81"/>
      <c r="BE100" s="81"/>
      <c r="BF100" s="81"/>
      <c r="BG100" s="81"/>
      <c r="BK100" s="205" t="b">
        <f t="shared" si="10"/>
        <v>0</v>
      </c>
      <c r="BL100" s="205">
        <f t="shared" si="11"/>
        <v>0</v>
      </c>
      <c r="BM100" s="205">
        <f t="shared" si="12"/>
        <v>0</v>
      </c>
      <c r="BN100" s="205">
        <f t="shared" si="13"/>
        <v>0</v>
      </c>
      <c r="BO100" s="205">
        <f t="shared" si="14"/>
        <v>0</v>
      </c>
    </row>
    <row r="101" spans="1:67" ht="12.95" customHeight="1">
      <c r="A101" s="25"/>
      <c r="B101" s="25"/>
      <c r="C101" s="25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K101" s="204"/>
    </row>
    <row r="102" spans="1:67" ht="12.95" customHeight="1">
      <c r="A102" s="25"/>
      <c r="B102" s="25"/>
      <c r="C102" s="25"/>
      <c r="E102" s="78" t="s">
        <v>105</v>
      </c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K102" s="204"/>
    </row>
    <row r="103" spans="1:67" ht="12.95" customHeight="1">
      <c r="A103" s="25"/>
      <c r="B103" s="25"/>
      <c r="C103" s="25"/>
      <c r="E103" s="235" t="s">
        <v>32</v>
      </c>
      <c r="F103" s="235"/>
      <c r="G103" s="235" t="s">
        <v>33</v>
      </c>
      <c r="H103" s="235"/>
      <c r="I103" s="235"/>
      <c r="J103" s="357" t="s">
        <v>34</v>
      </c>
      <c r="K103" s="357"/>
      <c r="L103" s="357"/>
      <c r="M103" s="357"/>
      <c r="N103" s="357"/>
      <c r="O103" s="357"/>
      <c r="P103" s="357"/>
      <c r="Q103" s="357"/>
      <c r="R103" s="357" t="s">
        <v>35</v>
      </c>
      <c r="S103" s="357"/>
      <c r="T103" s="357"/>
      <c r="U103" s="357"/>
      <c r="V103" s="357"/>
      <c r="W103" s="357"/>
      <c r="X103" s="357"/>
      <c r="Y103" s="357"/>
      <c r="Z103" s="357"/>
      <c r="AA103" s="357"/>
      <c r="AB103" s="357"/>
      <c r="AC103" s="357"/>
      <c r="AD103" s="357"/>
      <c r="AE103" s="357"/>
      <c r="AF103" s="357"/>
      <c r="AG103" s="357"/>
      <c r="AH103" s="357"/>
      <c r="AI103" s="357"/>
      <c r="AJ103" s="357"/>
      <c r="AK103" s="357"/>
      <c r="AL103" s="357"/>
      <c r="AM103" s="357"/>
      <c r="AN103" s="357"/>
      <c r="AO103" s="357"/>
      <c r="AP103" s="357"/>
      <c r="AQ103" s="357"/>
      <c r="AR103" s="357"/>
      <c r="AS103" s="357"/>
      <c r="AT103" s="357"/>
      <c r="AU103" s="357"/>
      <c r="AV103" s="357"/>
      <c r="AW103" s="357"/>
      <c r="AX103" s="357"/>
      <c r="AY103" s="357"/>
      <c r="AZ103" s="357"/>
      <c r="BA103" s="235" t="s">
        <v>36</v>
      </c>
      <c r="BB103" s="235"/>
      <c r="BC103" s="235"/>
      <c r="BD103" s="235" t="s">
        <v>37</v>
      </c>
      <c r="BE103" s="235"/>
      <c r="BF103" s="235"/>
      <c r="BG103" s="235"/>
      <c r="BI103" s="204" t="s">
        <v>106</v>
      </c>
      <c r="BK103" s="204" t="s">
        <v>107</v>
      </c>
    </row>
    <row r="104" spans="1:67" ht="12.95" customHeight="1">
      <c r="A104" s="25"/>
      <c r="B104" s="25"/>
      <c r="C104" s="25"/>
      <c r="E104" s="261" t="str">
        <f>IF(NOT(ISBLANK($J104)),"y","")</f>
        <v/>
      </c>
      <c r="F104" s="262"/>
      <c r="G104" s="241">
        <v>1</v>
      </c>
      <c r="H104" s="242"/>
      <c r="I104" s="242"/>
      <c r="J104" s="388"/>
      <c r="K104" s="388"/>
      <c r="L104" s="388"/>
      <c r="M104" s="388"/>
      <c r="N104" s="388"/>
      <c r="O104" s="388"/>
      <c r="P104" s="388"/>
      <c r="Q104" s="388"/>
      <c r="R104" s="389"/>
      <c r="S104" s="390"/>
      <c r="T104" s="390"/>
      <c r="U104" s="390"/>
      <c r="V104" s="390"/>
      <c r="W104" s="390"/>
      <c r="X104" s="390"/>
      <c r="Y104" s="390"/>
      <c r="Z104" s="390"/>
      <c r="AA104" s="390"/>
      <c r="AB104" s="390"/>
      <c r="AC104" s="390"/>
      <c r="AD104" s="390"/>
      <c r="AE104" s="390"/>
      <c r="AF104" s="390"/>
      <c r="AG104" s="390"/>
      <c r="AH104" s="390"/>
      <c r="AI104" s="390"/>
      <c r="AJ104" s="390"/>
      <c r="AK104" s="390"/>
      <c r="AL104" s="390"/>
      <c r="AM104" s="390"/>
      <c r="AN104" s="390"/>
      <c r="AO104" s="390"/>
      <c r="AP104" s="390"/>
      <c r="AQ104" s="390"/>
      <c r="AR104" s="390"/>
      <c r="AS104" s="390"/>
      <c r="AT104" s="390"/>
      <c r="AU104" s="390"/>
      <c r="AV104" s="390"/>
      <c r="AW104" s="390"/>
      <c r="AX104" s="390"/>
      <c r="AY104" s="390"/>
      <c r="AZ104" s="391"/>
      <c r="BA104" s="280"/>
      <c r="BB104" s="280"/>
      <c r="BC104" s="280"/>
      <c r="BD104" s="48"/>
      <c r="BE104" s="48"/>
      <c r="BF104" s="48"/>
      <c r="BG104" s="187"/>
      <c r="BI104" s="204" t="b">
        <f>NOT(OR(ISBLANK($G104),ISBLANK($J104),ISBLANK($R104),ISBLANK($BA104),COUNT($BD104:$BG104)=0))</f>
        <v>0</v>
      </c>
      <c r="BK104" s="204" t="b">
        <f>NOT(ISBLANK($J104))</f>
        <v>0</v>
      </c>
      <c r="BL104" s="205">
        <f>IF(AND($BK104,$BD104&lt;&gt;""),$BA104/(COUNTIF($BD104:$BG104,"&gt;""")+COUNT($BD104:$BG104)),0)</f>
        <v>0</v>
      </c>
      <c r="BM104" s="205">
        <f>IF(AND($BK104,$BE104&lt;&gt;""),$BA104/(COUNTIF($BD104:$BG104,"&gt;""")+COUNT($BD104:$BG104)),0)</f>
        <v>0</v>
      </c>
      <c r="BN104" s="205">
        <f>IF(AND($BK104,$BF104&lt;&gt;""),$BA104/(COUNTIF($BD104:$BG104,"&gt;""")+COUNT($BD104:$BG104)),0)</f>
        <v>0</v>
      </c>
      <c r="BO104" s="205">
        <f>IF(AND($BK104,$BG104&lt;&gt;""),$BA104/(COUNTIF($BD104:$BG104,"&gt;""")+COUNT($BD104:$BG104)),0)</f>
        <v>0</v>
      </c>
    </row>
    <row r="105" spans="1:67" ht="12.95" customHeight="1">
      <c r="A105" s="25"/>
      <c r="B105" s="25"/>
      <c r="C105" s="25"/>
      <c r="E105" s="261" t="str">
        <f t="shared" ref="E105:E111" si="16">IF(NOT(ISBLANK($J105)),"y","")</f>
        <v/>
      </c>
      <c r="F105" s="262"/>
      <c r="G105" s="281">
        <v>1</v>
      </c>
      <c r="H105" s="266"/>
      <c r="I105" s="266"/>
      <c r="J105" s="392"/>
      <c r="K105" s="392"/>
      <c r="L105" s="392"/>
      <c r="M105" s="392"/>
      <c r="N105" s="392"/>
      <c r="O105" s="392"/>
      <c r="P105" s="392"/>
      <c r="Q105" s="392"/>
      <c r="R105" s="392"/>
      <c r="S105" s="392"/>
      <c r="T105" s="392"/>
      <c r="U105" s="392"/>
      <c r="V105" s="392"/>
      <c r="W105" s="392"/>
      <c r="X105" s="392"/>
      <c r="Y105" s="392"/>
      <c r="Z105" s="392"/>
      <c r="AA105" s="392"/>
      <c r="AB105" s="392"/>
      <c r="AC105" s="392"/>
      <c r="AD105" s="392"/>
      <c r="AE105" s="392"/>
      <c r="AF105" s="392"/>
      <c r="AG105" s="392"/>
      <c r="AH105" s="392"/>
      <c r="AI105" s="392"/>
      <c r="AJ105" s="392"/>
      <c r="AK105" s="392"/>
      <c r="AL105" s="392"/>
      <c r="AM105" s="392"/>
      <c r="AN105" s="392"/>
      <c r="AO105" s="392"/>
      <c r="AP105" s="392"/>
      <c r="AQ105" s="392"/>
      <c r="AR105" s="392"/>
      <c r="AS105" s="392"/>
      <c r="AT105" s="392"/>
      <c r="AU105" s="392"/>
      <c r="AV105" s="392"/>
      <c r="AW105" s="392"/>
      <c r="AX105" s="392"/>
      <c r="AY105" s="392"/>
      <c r="AZ105" s="392"/>
      <c r="BA105" s="286"/>
      <c r="BB105" s="286"/>
      <c r="BC105" s="286"/>
      <c r="BD105" s="19"/>
      <c r="BE105" s="19"/>
      <c r="BF105" s="19"/>
      <c r="BG105" s="188"/>
      <c r="BI105" s="204" t="b">
        <f t="shared" ref="BI105:BI111" si="17">NOT(OR(ISBLANK($G105),ISBLANK($J105),ISBLANK($R105),ISBLANK($BA105),COUNT($BD105:$BG105)=0))</f>
        <v>0</v>
      </c>
      <c r="BK105" s="204" t="b">
        <f t="shared" ref="BK105:BK111" si="18">NOT(ISBLANK($J105))</f>
        <v>0</v>
      </c>
      <c r="BL105" s="205">
        <f t="shared" ref="BL105:BL111" si="19">IF(AND($BK105,$BD105&lt;&gt;""),$BA105/(COUNTIF($BD105:$BG105,"&gt;""")+COUNT($BD105:$BG105)),0)</f>
        <v>0</v>
      </c>
      <c r="BM105" s="205">
        <f t="shared" ref="BM105:BM111" si="20">IF(AND($BK105,$BE105&lt;&gt;""),$BA105/(COUNTIF($BD105:$BG105,"&gt;""")+COUNT($BD105:$BG105)),0)</f>
        <v>0</v>
      </c>
      <c r="BN105" s="205">
        <f t="shared" ref="BN105:BN111" si="21">IF(AND($BK105,$BF105&lt;&gt;""),$BA105/(COUNTIF($BD105:$BG105,"&gt;""")+COUNT($BD105:$BG105)),0)</f>
        <v>0</v>
      </c>
      <c r="BO105" s="205">
        <f t="shared" ref="BO105:BO111" si="22">IF(AND($BK105,$BG105&lt;&gt;""),$BA105/(COUNTIF($BD105:$BG105,"&gt;""")+COUNT($BD105:$BG105)),0)</f>
        <v>0</v>
      </c>
    </row>
    <row r="106" spans="1:67" ht="12.95" customHeight="1">
      <c r="A106" s="25"/>
      <c r="B106" s="25"/>
      <c r="C106" s="25"/>
      <c r="E106" s="261" t="str">
        <f t="shared" si="16"/>
        <v/>
      </c>
      <c r="F106" s="262"/>
      <c r="G106" s="281">
        <v>1</v>
      </c>
      <c r="H106" s="266"/>
      <c r="I106" s="266"/>
      <c r="J106" s="392"/>
      <c r="K106" s="392"/>
      <c r="L106" s="392"/>
      <c r="M106" s="392"/>
      <c r="N106" s="392"/>
      <c r="O106" s="392"/>
      <c r="P106" s="392"/>
      <c r="Q106" s="392"/>
      <c r="R106" s="392"/>
      <c r="S106" s="392"/>
      <c r="T106" s="392"/>
      <c r="U106" s="392"/>
      <c r="V106" s="392"/>
      <c r="W106" s="392"/>
      <c r="X106" s="392"/>
      <c r="Y106" s="392"/>
      <c r="Z106" s="392"/>
      <c r="AA106" s="392"/>
      <c r="AB106" s="392"/>
      <c r="AC106" s="392"/>
      <c r="AD106" s="392"/>
      <c r="AE106" s="392"/>
      <c r="AF106" s="392"/>
      <c r="AG106" s="392"/>
      <c r="AH106" s="392"/>
      <c r="AI106" s="392"/>
      <c r="AJ106" s="392"/>
      <c r="AK106" s="392"/>
      <c r="AL106" s="392"/>
      <c r="AM106" s="392"/>
      <c r="AN106" s="392"/>
      <c r="AO106" s="392"/>
      <c r="AP106" s="392"/>
      <c r="AQ106" s="392"/>
      <c r="AR106" s="392"/>
      <c r="AS106" s="392"/>
      <c r="AT106" s="392"/>
      <c r="AU106" s="392"/>
      <c r="AV106" s="392"/>
      <c r="AW106" s="392"/>
      <c r="AX106" s="392"/>
      <c r="AY106" s="392"/>
      <c r="AZ106" s="392"/>
      <c r="BA106" s="286"/>
      <c r="BB106" s="286"/>
      <c r="BC106" s="286"/>
      <c r="BD106" s="19"/>
      <c r="BE106" s="19"/>
      <c r="BF106" s="19"/>
      <c r="BG106" s="188"/>
      <c r="BI106" s="204" t="b">
        <f t="shared" si="17"/>
        <v>0</v>
      </c>
      <c r="BK106" s="204" t="b">
        <f t="shared" si="18"/>
        <v>0</v>
      </c>
      <c r="BL106" s="205">
        <f t="shared" si="19"/>
        <v>0</v>
      </c>
      <c r="BM106" s="205">
        <f t="shared" si="20"/>
        <v>0</v>
      </c>
      <c r="BN106" s="205">
        <f t="shared" si="21"/>
        <v>0</v>
      </c>
      <c r="BO106" s="205">
        <f t="shared" si="22"/>
        <v>0</v>
      </c>
    </row>
    <row r="107" spans="1:67" ht="12.95" customHeight="1">
      <c r="A107" s="25"/>
      <c r="B107" s="25"/>
      <c r="C107" s="25"/>
      <c r="E107" s="261" t="str">
        <f t="shared" si="16"/>
        <v/>
      </c>
      <c r="F107" s="262"/>
      <c r="G107" s="281">
        <v>1</v>
      </c>
      <c r="H107" s="266"/>
      <c r="I107" s="266"/>
      <c r="J107" s="392"/>
      <c r="K107" s="392"/>
      <c r="L107" s="392"/>
      <c r="M107" s="392"/>
      <c r="N107" s="392"/>
      <c r="O107" s="392"/>
      <c r="P107" s="392"/>
      <c r="Q107" s="392"/>
      <c r="R107" s="392"/>
      <c r="S107" s="392"/>
      <c r="T107" s="392"/>
      <c r="U107" s="392"/>
      <c r="V107" s="392"/>
      <c r="W107" s="392"/>
      <c r="X107" s="392"/>
      <c r="Y107" s="392"/>
      <c r="Z107" s="392"/>
      <c r="AA107" s="392"/>
      <c r="AB107" s="392"/>
      <c r="AC107" s="392"/>
      <c r="AD107" s="392"/>
      <c r="AE107" s="392"/>
      <c r="AF107" s="392"/>
      <c r="AG107" s="392"/>
      <c r="AH107" s="392"/>
      <c r="AI107" s="392"/>
      <c r="AJ107" s="392"/>
      <c r="AK107" s="392"/>
      <c r="AL107" s="392"/>
      <c r="AM107" s="392"/>
      <c r="AN107" s="392"/>
      <c r="AO107" s="392"/>
      <c r="AP107" s="392"/>
      <c r="AQ107" s="392"/>
      <c r="AR107" s="392"/>
      <c r="AS107" s="392"/>
      <c r="AT107" s="392"/>
      <c r="AU107" s="392"/>
      <c r="AV107" s="392"/>
      <c r="AW107" s="392"/>
      <c r="AX107" s="392"/>
      <c r="AY107" s="392"/>
      <c r="AZ107" s="392"/>
      <c r="BA107" s="286"/>
      <c r="BB107" s="286"/>
      <c r="BC107" s="286"/>
      <c r="BD107" s="19"/>
      <c r="BE107" s="19"/>
      <c r="BF107" s="19"/>
      <c r="BG107" s="188"/>
      <c r="BI107" s="204" t="b">
        <f t="shared" si="17"/>
        <v>0</v>
      </c>
      <c r="BK107" s="204" t="b">
        <f t="shared" si="18"/>
        <v>0</v>
      </c>
      <c r="BL107" s="205">
        <f t="shared" si="19"/>
        <v>0</v>
      </c>
      <c r="BM107" s="205">
        <f t="shared" si="20"/>
        <v>0</v>
      </c>
      <c r="BN107" s="205">
        <f t="shared" si="21"/>
        <v>0</v>
      </c>
      <c r="BO107" s="205">
        <f t="shared" si="22"/>
        <v>0</v>
      </c>
    </row>
    <row r="108" spans="1:67" ht="12.95" customHeight="1">
      <c r="A108" s="25"/>
      <c r="B108" s="25"/>
      <c r="C108" s="25"/>
      <c r="E108" s="261" t="str">
        <f t="shared" si="16"/>
        <v/>
      </c>
      <c r="F108" s="262"/>
      <c r="G108" s="281">
        <v>1</v>
      </c>
      <c r="H108" s="266"/>
      <c r="I108" s="266"/>
      <c r="J108" s="393"/>
      <c r="K108" s="380"/>
      <c r="L108" s="380"/>
      <c r="M108" s="380"/>
      <c r="N108" s="380"/>
      <c r="O108" s="380"/>
      <c r="P108" s="380"/>
      <c r="Q108" s="394"/>
      <c r="R108" s="392"/>
      <c r="S108" s="392"/>
      <c r="T108" s="392"/>
      <c r="U108" s="392"/>
      <c r="V108" s="392"/>
      <c r="W108" s="392"/>
      <c r="X108" s="392"/>
      <c r="Y108" s="392"/>
      <c r="Z108" s="392"/>
      <c r="AA108" s="392"/>
      <c r="AB108" s="392"/>
      <c r="AC108" s="392"/>
      <c r="AD108" s="392"/>
      <c r="AE108" s="392"/>
      <c r="AF108" s="392"/>
      <c r="AG108" s="392"/>
      <c r="AH108" s="392"/>
      <c r="AI108" s="392"/>
      <c r="AJ108" s="392"/>
      <c r="AK108" s="392"/>
      <c r="AL108" s="392"/>
      <c r="AM108" s="392"/>
      <c r="AN108" s="392"/>
      <c r="AO108" s="392"/>
      <c r="AP108" s="392"/>
      <c r="AQ108" s="392"/>
      <c r="AR108" s="392"/>
      <c r="AS108" s="392"/>
      <c r="AT108" s="392"/>
      <c r="AU108" s="392"/>
      <c r="AV108" s="392"/>
      <c r="AW108" s="392"/>
      <c r="AX108" s="392"/>
      <c r="AY108" s="392"/>
      <c r="AZ108" s="392"/>
      <c r="BA108" s="286"/>
      <c r="BB108" s="286"/>
      <c r="BC108" s="286"/>
      <c r="BD108" s="19"/>
      <c r="BE108" s="19"/>
      <c r="BF108" s="19"/>
      <c r="BG108" s="188"/>
      <c r="BI108" s="204" t="b">
        <f t="shared" si="17"/>
        <v>0</v>
      </c>
      <c r="BK108" s="204" t="b">
        <f t="shared" si="18"/>
        <v>0</v>
      </c>
      <c r="BL108" s="205">
        <f t="shared" si="19"/>
        <v>0</v>
      </c>
      <c r="BM108" s="205">
        <f t="shared" si="20"/>
        <v>0</v>
      </c>
      <c r="BN108" s="205">
        <f t="shared" si="21"/>
        <v>0</v>
      </c>
      <c r="BO108" s="205">
        <f t="shared" si="22"/>
        <v>0</v>
      </c>
    </row>
    <row r="109" spans="1:67" ht="12.95" customHeight="1">
      <c r="A109" s="25"/>
      <c r="B109" s="25"/>
      <c r="C109" s="25"/>
      <c r="E109" s="261" t="str">
        <f t="shared" si="16"/>
        <v/>
      </c>
      <c r="F109" s="262"/>
      <c r="G109" s="281">
        <v>1</v>
      </c>
      <c r="H109" s="266"/>
      <c r="I109" s="266"/>
      <c r="J109" s="393"/>
      <c r="K109" s="380"/>
      <c r="L109" s="380"/>
      <c r="M109" s="380"/>
      <c r="N109" s="380"/>
      <c r="O109" s="380"/>
      <c r="P109" s="380"/>
      <c r="Q109" s="394"/>
      <c r="R109" s="392"/>
      <c r="S109" s="392"/>
      <c r="T109" s="392"/>
      <c r="U109" s="392"/>
      <c r="V109" s="392"/>
      <c r="W109" s="392"/>
      <c r="X109" s="392"/>
      <c r="Y109" s="392"/>
      <c r="Z109" s="392"/>
      <c r="AA109" s="392"/>
      <c r="AB109" s="392"/>
      <c r="AC109" s="392"/>
      <c r="AD109" s="392"/>
      <c r="AE109" s="392"/>
      <c r="AF109" s="392"/>
      <c r="AG109" s="392"/>
      <c r="AH109" s="392"/>
      <c r="AI109" s="392"/>
      <c r="AJ109" s="392"/>
      <c r="AK109" s="392"/>
      <c r="AL109" s="392"/>
      <c r="AM109" s="392"/>
      <c r="AN109" s="392"/>
      <c r="AO109" s="392"/>
      <c r="AP109" s="392"/>
      <c r="AQ109" s="392"/>
      <c r="AR109" s="392"/>
      <c r="AS109" s="392"/>
      <c r="AT109" s="392"/>
      <c r="AU109" s="392"/>
      <c r="AV109" s="392"/>
      <c r="AW109" s="392"/>
      <c r="AX109" s="392"/>
      <c r="AY109" s="392"/>
      <c r="AZ109" s="392"/>
      <c r="BA109" s="286"/>
      <c r="BB109" s="286"/>
      <c r="BC109" s="286"/>
      <c r="BD109" s="19"/>
      <c r="BE109" s="19"/>
      <c r="BF109" s="19"/>
      <c r="BG109" s="188"/>
      <c r="BI109" s="204" t="b">
        <f t="shared" si="17"/>
        <v>0</v>
      </c>
      <c r="BK109" s="204" t="b">
        <f t="shared" si="18"/>
        <v>0</v>
      </c>
      <c r="BL109" s="205">
        <f t="shared" si="19"/>
        <v>0</v>
      </c>
      <c r="BM109" s="205">
        <f t="shared" si="20"/>
        <v>0</v>
      </c>
      <c r="BN109" s="205">
        <f t="shared" si="21"/>
        <v>0</v>
      </c>
      <c r="BO109" s="205">
        <f t="shared" si="22"/>
        <v>0</v>
      </c>
    </row>
    <row r="110" spans="1:67" ht="12.95" customHeight="1">
      <c r="A110" s="25"/>
      <c r="B110" s="25"/>
      <c r="C110" s="25"/>
      <c r="E110" s="261" t="str">
        <f t="shared" si="16"/>
        <v/>
      </c>
      <c r="F110" s="262"/>
      <c r="G110" s="281">
        <v>1</v>
      </c>
      <c r="H110" s="266"/>
      <c r="I110" s="266"/>
      <c r="J110" s="393"/>
      <c r="K110" s="380"/>
      <c r="L110" s="380"/>
      <c r="M110" s="380"/>
      <c r="N110" s="380"/>
      <c r="O110" s="380"/>
      <c r="P110" s="380"/>
      <c r="Q110" s="394"/>
      <c r="R110" s="392"/>
      <c r="S110" s="392"/>
      <c r="T110" s="392"/>
      <c r="U110" s="392"/>
      <c r="V110" s="392"/>
      <c r="W110" s="392"/>
      <c r="X110" s="392"/>
      <c r="Y110" s="392"/>
      <c r="Z110" s="392"/>
      <c r="AA110" s="392"/>
      <c r="AB110" s="392"/>
      <c r="AC110" s="392"/>
      <c r="AD110" s="392"/>
      <c r="AE110" s="392"/>
      <c r="AF110" s="392"/>
      <c r="AG110" s="392"/>
      <c r="AH110" s="392"/>
      <c r="AI110" s="392"/>
      <c r="AJ110" s="392"/>
      <c r="AK110" s="392"/>
      <c r="AL110" s="392"/>
      <c r="AM110" s="392"/>
      <c r="AN110" s="392"/>
      <c r="AO110" s="392"/>
      <c r="AP110" s="392"/>
      <c r="AQ110" s="392"/>
      <c r="AR110" s="392"/>
      <c r="AS110" s="392"/>
      <c r="AT110" s="392"/>
      <c r="AU110" s="392"/>
      <c r="AV110" s="392"/>
      <c r="AW110" s="392"/>
      <c r="AX110" s="392"/>
      <c r="AY110" s="392"/>
      <c r="AZ110" s="392"/>
      <c r="BA110" s="286"/>
      <c r="BB110" s="286"/>
      <c r="BC110" s="286"/>
      <c r="BD110" s="19"/>
      <c r="BE110" s="19"/>
      <c r="BF110" s="19"/>
      <c r="BG110" s="188"/>
      <c r="BI110" s="204" t="b">
        <f t="shared" si="17"/>
        <v>0</v>
      </c>
      <c r="BK110" s="204" t="b">
        <f t="shared" si="18"/>
        <v>0</v>
      </c>
      <c r="BL110" s="205">
        <f t="shared" si="19"/>
        <v>0</v>
      </c>
      <c r="BM110" s="205">
        <f t="shared" si="20"/>
        <v>0</v>
      </c>
      <c r="BN110" s="205">
        <f t="shared" si="21"/>
        <v>0</v>
      </c>
      <c r="BO110" s="205">
        <f t="shared" si="22"/>
        <v>0</v>
      </c>
    </row>
    <row r="111" spans="1:67" ht="12.95" customHeight="1">
      <c r="A111" s="25"/>
      <c r="B111" s="25"/>
      <c r="C111" s="25"/>
      <c r="E111" s="261" t="str">
        <f t="shared" si="16"/>
        <v/>
      </c>
      <c r="F111" s="262"/>
      <c r="G111" s="283">
        <v>1</v>
      </c>
      <c r="H111" s="284"/>
      <c r="I111" s="285"/>
      <c r="J111" s="395"/>
      <c r="K111" s="396"/>
      <c r="L111" s="396"/>
      <c r="M111" s="396"/>
      <c r="N111" s="396"/>
      <c r="O111" s="396"/>
      <c r="P111" s="396"/>
      <c r="Q111" s="397"/>
      <c r="R111" s="395"/>
      <c r="S111" s="396"/>
      <c r="T111" s="396"/>
      <c r="U111" s="396"/>
      <c r="V111" s="396"/>
      <c r="W111" s="396"/>
      <c r="X111" s="396"/>
      <c r="Y111" s="396"/>
      <c r="Z111" s="396"/>
      <c r="AA111" s="396"/>
      <c r="AB111" s="396"/>
      <c r="AC111" s="396"/>
      <c r="AD111" s="396"/>
      <c r="AE111" s="396"/>
      <c r="AF111" s="396"/>
      <c r="AG111" s="396"/>
      <c r="AH111" s="396"/>
      <c r="AI111" s="396"/>
      <c r="AJ111" s="396"/>
      <c r="AK111" s="396"/>
      <c r="AL111" s="396"/>
      <c r="AM111" s="396"/>
      <c r="AN111" s="396"/>
      <c r="AO111" s="396"/>
      <c r="AP111" s="396"/>
      <c r="AQ111" s="396"/>
      <c r="AR111" s="396"/>
      <c r="AS111" s="396"/>
      <c r="AT111" s="396"/>
      <c r="AU111" s="396"/>
      <c r="AV111" s="396"/>
      <c r="AW111" s="396"/>
      <c r="AX111" s="396"/>
      <c r="AY111" s="396"/>
      <c r="AZ111" s="397"/>
      <c r="BA111" s="287"/>
      <c r="BB111" s="288"/>
      <c r="BC111" s="289"/>
      <c r="BD111" s="49"/>
      <c r="BE111" s="49"/>
      <c r="BF111" s="49"/>
      <c r="BG111" s="189"/>
      <c r="BI111" s="204" t="b">
        <f t="shared" si="17"/>
        <v>0</v>
      </c>
      <c r="BK111" s="204" t="b">
        <f t="shared" si="18"/>
        <v>0</v>
      </c>
      <c r="BL111" s="205">
        <f t="shared" si="19"/>
        <v>0</v>
      </c>
      <c r="BM111" s="205">
        <f t="shared" si="20"/>
        <v>0</v>
      </c>
      <c r="BN111" s="205">
        <f t="shared" si="21"/>
        <v>0</v>
      </c>
      <c r="BO111" s="205">
        <f t="shared" si="22"/>
        <v>0</v>
      </c>
    </row>
    <row r="112" spans="1:67" ht="12.95" customHeight="1">
      <c r="A112" s="25"/>
      <c r="B112" s="25"/>
      <c r="C112" s="25"/>
      <c r="E112" s="7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0" t="s">
        <v>63</v>
      </c>
      <c r="BA112" s="231">
        <f>SUMIF($BK104:$BK111,TRUE,BA104:BC111)</f>
        <v>0</v>
      </c>
      <c r="BB112" s="231"/>
      <c r="BC112" s="231"/>
      <c r="BD112" s="81"/>
      <c r="BE112" s="81"/>
      <c r="BF112" s="81"/>
      <c r="BG112" s="81"/>
      <c r="BK112" s="204"/>
    </row>
    <row r="113" spans="1:72" ht="12.95" customHeight="1">
      <c r="A113" s="25"/>
      <c r="B113" s="25"/>
      <c r="C113" s="25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</row>
    <row r="114" spans="1:72" s="1" customFormat="1" ht="12.95" customHeight="1">
      <c r="A114" s="32"/>
      <c r="B114" s="32"/>
      <c r="C114" s="32"/>
      <c r="D114" s="180"/>
      <c r="E114" s="198" t="s">
        <v>108</v>
      </c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180"/>
      <c r="BI114" s="204"/>
      <c r="BJ114" s="204"/>
      <c r="BK114" s="205"/>
      <c r="BL114" s="205"/>
      <c r="BM114" s="205"/>
      <c r="BN114" s="205"/>
      <c r="BO114" s="205"/>
      <c r="BP114" s="204"/>
      <c r="BQ114" s="204"/>
      <c r="BR114" s="205"/>
      <c r="BS114" s="205"/>
      <c r="BT114" s="205"/>
    </row>
    <row r="115" spans="1:72" s="1" customFormat="1" ht="12.95" customHeight="1">
      <c r="A115" s="32"/>
      <c r="B115" s="32"/>
      <c r="C115" s="32"/>
      <c r="D115" s="180"/>
      <c r="E115" s="282" t="s">
        <v>34</v>
      </c>
      <c r="F115" s="282"/>
      <c r="G115" s="282"/>
      <c r="H115" s="282"/>
      <c r="I115" s="282"/>
      <c r="J115" s="282"/>
      <c r="K115" s="282"/>
      <c r="L115" s="357" t="s">
        <v>109</v>
      </c>
      <c r="M115" s="357"/>
      <c r="N115" s="357"/>
      <c r="O115" s="357"/>
      <c r="P115" s="357"/>
      <c r="Q115" s="357"/>
      <c r="R115" s="357"/>
      <c r="S115" s="357"/>
      <c r="T115" s="357"/>
      <c r="U115" s="357"/>
      <c r="V115" s="357"/>
      <c r="W115" s="357"/>
      <c r="X115" s="357"/>
      <c r="Y115" s="357"/>
      <c r="Z115" s="357"/>
      <c r="AA115" s="357"/>
      <c r="AB115" s="357"/>
      <c r="AC115" s="357"/>
      <c r="AD115" s="357"/>
      <c r="AE115" s="357"/>
      <c r="AF115" s="357"/>
      <c r="AG115" s="357"/>
      <c r="AH115" s="357"/>
      <c r="AI115" s="357"/>
      <c r="AJ115" s="357"/>
      <c r="AK115" s="357"/>
      <c r="AL115" s="357"/>
      <c r="AM115" s="357"/>
      <c r="AN115" s="357"/>
      <c r="AO115" s="357"/>
      <c r="AP115" s="357"/>
      <c r="AQ115" s="357"/>
      <c r="AR115" s="357"/>
      <c r="AS115" s="357"/>
      <c r="AT115" s="357"/>
      <c r="AU115" s="357"/>
      <c r="AV115" s="357"/>
      <c r="AW115" s="357"/>
      <c r="AX115" s="357"/>
      <c r="AY115" s="357"/>
      <c r="AZ115" s="357"/>
      <c r="BA115" s="357"/>
      <c r="BB115" s="357"/>
      <c r="BC115" s="357"/>
      <c r="BD115" s="357"/>
      <c r="BE115" s="357"/>
      <c r="BF115" s="357"/>
      <c r="BG115" s="357"/>
      <c r="BH115" s="180"/>
      <c r="BI115" s="204" t="s">
        <v>107</v>
      </c>
      <c r="BJ115" s="204" t="s">
        <v>106</v>
      </c>
      <c r="BK115" s="205" t="s">
        <v>110</v>
      </c>
      <c r="BL115" s="205" t="s">
        <v>111</v>
      </c>
      <c r="BM115" s="205"/>
      <c r="BN115" s="205"/>
      <c r="BO115" s="205"/>
      <c r="BP115" s="204"/>
      <c r="BQ115" s="204"/>
      <c r="BR115" s="205"/>
      <c r="BS115" s="205"/>
      <c r="BT115" s="205"/>
    </row>
    <row r="116" spans="1:72" s="1" customFormat="1" ht="12.95" customHeight="1">
      <c r="A116" s="32"/>
      <c r="B116" s="32"/>
      <c r="C116" s="32"/>
      <c r="D116" s="180"/>
      <c r="E116" s="363" t="str">
        <f>IF(ISBLANK($J104),"",$J104)</f>
        <v/>
      </c>
      <c r="F116" s="363"/>
      <c r="G116" s="363"/>
      <c r="H116" s="363"/>
      <c r="I116" s="363"/>
      <c r="J116" s="363"/>
      <c r="K116" s="398"/>
      <c r="L116" s="399"/>
      <c r="M116" s="400"/>
      <c r="N116" s="400"/>
      <c r="O116" s="400"/>
      <c r="P116" s="400"/>
      <c r="Q116" s="400"/>
      <c r="R116" s="400"/>
      <c r="S116" s="400"/>
      <c r="T116" s="400"/>
      <c r="U116" s="400"/>
      <c r="V116" s="400"/>
      <c r="W116" s="400"/>
      <c r="X116" s="400"/>
      <c r="Y116" s="400"/>
      <c r="Z116" s="400"/>
      <c r="AA116" s="400"/>
      <c r="AB116" s="400"/>
      <c r="AC116" s="400"/>
      <c r="AD116" s="400"/>
      <c r="AE116" s="400"/>
      <c r="AF116" s="400"/>
      <c r="AG116" s="400"/>
      <c r="AH116" s="400"/>
      <c r="AI116" s="400"/>
      <c r="AJ116" s="400"/>
      <c r="AK116" s="400"/>
      <c r="AL116" s="400"/>
      <c r="AM116" s="400"/>
      <c r="AN116" s="400"/>
      <c r="AO116" s="400"/>
      <c r="AP116" s="400"/>
      <c r="AQ116" s="400"/>
      <c r="AR116" s="400"/>
      <c r="AS116" s="400"/>
      <c r="AT116" s="400"/>
      <c r="AU116" s="400"/>
      <c r="AV116" s="400"/>
      <c r="AW116" s="400"/>
      <c r="AX116" s="400"/>
      <c r="AY116" s="400"/>
      <c r="AZ116" s="400"/>
      <c r="BA116" s="400"/>
      <c r="BB116" s="400"/>
      <c r="BC116" s="400"/>
      <c r="BD116" s="400"/>
      <c r="BE116" s="400"/>
      <c r="BF116" s="400"/>
      <c r="BG116" s="401"/>
      <c r="BH116" s="180"/>
      <c r="BI116" s="204" t="b">
        <f>$BK104</f>
        <v>0</v>
      </c>
      <c r="BJ116" s="204" t="b">
        <f>$BI104</f>
        <v>0</v>
      </c>
      <c r="BK116" s="205" t="b">
        <f>NOT(ISBLANK($L116))</f>
        <v>0</v>
      </c>
      <c r="BL116" s="205" t="b">
        <f>OR(AND($BI116:$BK116),NOT($BI116))</f>
        <v>1</v>
      </c>
      <c r="BM116" s="205"/>
      <c r="BN116" s="205"/>
      <c r="BO116" s="205"/>
      <c r="BP116" s="204"/>
      <c r="BQ116" s="204"/>
      <c r="BR116" s="205"/>
      <c r="BS116" s="205"/>
      <c r="BT116" s="205"/>
    </row>
    <row r="117" spans="1:72" s="1" customFormat="1" ht="12.95" customHeight="1">
      <c r="A117" s="32"/>
      <c r="B117" s="32"/>
      <c r="C117" s="32"/>
      <c r="D117" s="180"/>
      <c r="E117" s="363" t="str">
        <f t="shared" ref="E117:E123" si="23">IF(ISBLANK($J105),"",$J105)</f>
        <v/>
      </c>
      <c r="F117" s="363"/>
      <c r="G117" s="363"/>
      <c r="H117" s="363"/>
      <c r="I117" s="363"/>
      <c r="J117" s="363"/>
      <c r="K117" s="398"/>
      <c r="L117" s="402"/>
      <c r="M117" s="403"/>
      <c r="N117" s="403"/>
      <c r="O117" s="403"/>
      <c r="P117" s="403"/>
      <c r="Q117" s="403"/>
      <c r="R117" s="403"/>
      <c r="S117" s="403"/>
      <c r="T117" s="403"/>
      <c r="U117" s="403"/>
      <c r="V117" s="403"/>
      <c r="W117" s="403"/>
      <c r="X117" s="403"/>
      <c r="Y117" s="403"/>
      <c r="Z117" s="403"/>
      <c r="AA117" s="403"/>
      <c r="AB117" s="403"/>
      <c r="AC117" s="403"/>
      <c r="AD117" s="403"/>
      <c r="AE117" s="403"/>
      <c r="AF117" s="403"/>
      <c r="AG117" s="403"/>
      <c r="AH117" s="403"/>
      <c r="AI117" s="403"/>
      <c r="AJ117" s="403"/>
      <c r="AK117" s="403"/>
      <c r="AL117" s="403"/>
      <c r="AM117" s="403"/>
      <c r="AN117" s="403"/>
      <c r="AO117" s="403"/>
      <c r="AP117" s="403"/>
      <c r="AQ117" s="403"/>
      <c r="AR117" s="403"/>
      <c r="AS117" s="403"/>
      <c r="AT117" s="403"/>
      <c r="AU117" s="403"/>
      <c r="AV117" s="403"/>
      <c r="AW117" s="403"/>
      <c r="AX117" s="403"/>
      <c r="AY117" s="403"/>
      <c r="AZ117" s="403"/>
      <c r="BA117" s="403"/>
      <c r="BB117" s="403"/>
      <c r="BC117" s="403"/>
      <c r="BD117" s="403"/>
      <c r="BE117" s="403"/>
      <c r="BF117" s="403"/>
      <c r="BG117" s="404"/>
      <c r="BH117" s="180"/>
      <c r="BI117" s="204" t="b">
        <f t="shared" ref="BI117:BI123" si="24">$BK105</f>
        <v>0</v>
      </c>
      <c r="BJ117" s="204" t="b">
        <f t="shared" ref="BJ117:BJ123" si="25">$BI105</f>
        <v>0</v>
      </c>
      <c r="BK117" s="205" t="b">
        <f t="shared" ref="BK117:BK123" si="26">NOT(ISBLANK($L117))</f>
        <v>0</v>
      </c>
      <c r="BL117" s="205" t="b">
        <f t="shared" ref="BL117:BL123" si="27">OR(AND($BI117:$BK117),NOT($BI117))</f>
        <v>1</v>
      </c>
      <c r="BM117" s="205"/>
      <c r="BN117" s="205"/>
      <c r="BO117" s="205"/>
      <c r="BP117" s="204"/>
      <c r="BQ117" s="204"/>
      <c r="BR117" s="205"/>
      <c r="BS117" s="205"/>
      <c r="BT117" s="205"/>
    </row>
    <row r="118" spans="1:72" s="1" customFormat="1" ht="12.95" customHeight="1">
      <c r="A118" s="32"/>
      <c r="B118" s="32"/>
      <c r="C118" s="32"/>
      <c r="D118" s="180"/>
      <c r="E118" s="363" t="str">
        <f t="shared" si="23"/>
        <v/>
      </c>
      <c r="F118" s="363"/>
      <c r="G118" s="363"/>
      <c r="H118" s="363"/>
      <c r="I118" s="363"/>
      <c r="J118" s="363"/>
      <c r="K118" s="398"/>
      <c r="L118" s="402"/>
      <c r="M118" s="403"/>
      <c r="N118" s="403"/>
      <c r="O118" s="403"/>
      <c r="P118" s="403"/>
      <c r="Q118" s="403"/>
      <c r="R118" s="403"/>
      <c r="S118" s="403"/>
      <c r="T118" s="403"/>
      <c r="U118" s="403"/>
      <c r="V118" s="403"/>
      <c r="W118" s="403"/>
      <c r="X118" s="403"/>
      <c r="Y118" s="403"/>
      <c r="Z118" s="403"/>
      <c r="AA118" s="403"/>
      <c r="AB118" s="403"/>
      <c r="AC118" s="403"/>
      <c r="AD118" s="403"/>
      <c r="AE118" s="403"/>
      <c r="AF118" s="403"/>
      <c r="AG118" s="403"/>
      <c r="AH118" s="403"/>
      <c r="AI118" s="403"/>
      <c r="AJ118" s="403"/>
      <c r="AK118" s="403"/>
      <c r="AL118" s="403"/>
      <c r="AM118" s="403"/>
      <c r="AN118" s="403"/>
      <c r="AO118" s="403"/>
      <c r="AP118" s="403"/>
      <c r="AQ118" s="403"/>
      <c r="AR118" s="403"/>
      <c r="AS118" s="403"/>
      <c r="AT118" s="403"/>
      <c r="AU118" s="403"/>
      <c r="AV118" s="403"/>
      <c r="AW118" s="403"/>
      <c r="AX118" s="403"/>
      <c r="AY118" s="403"/>
      <c r="AZ118" s="403"/>
      <c r="BA118" s="403"/>
      <c r="BB118" s="403"/>
      <c r="BC118" s="403"/>
      <c r="BD118" s="403"/>
      <c r="BE118" s="403"/>
      <c r="BF118" s="403"/>
      <c r="BG118" s="404"/>
      <c r="BH118" s="180"/>
      <c r="BI118" s="204" t="b">
        <f t="shared" si="24"/>
        <v>0</v>
      </c>
      <c r="BJ118" s="204" t="b">
        <f t="shared" si="25"/>
        <v>0</v>
      </c>
      <c r="BK118" s="205" t="b">
        <f t="shared" si="26"/>
        <v>0</v>
      </c>
      <c r="BL118" s="205" t="b">
        <f t="shared" si="27"/>
        <v>1</v>
      </c>
      <c r="BM118" s="205"/>
      <c r="BN118" s="205"/>
      <c r="BO118" s="205"/>
      <c r="BP118" s="204"/>
      <c r="BQ118" s="204"/>
      <c r="BR118" s="205"/>
      <c r="BS118" s="205"/>
      <c r="BT118" s="205"/>
    </row>
    <row r="119" spans="1:72" s="1" customFormat="1" ht="12.95" customHeight="1">
      <c r="A119" s="32"/>
      <c r="B119" s="32"/>
      <c r="C119" s="32"/>
      <c r="D119" s="180"/>
      <c r="E119" s="363" t="str">
        <f t="shared" si="23"/>
        <v/>
      </c>
      <c r="F119" s="363"/>
      <c r="G119" s="363"/>
      <c r="H119" s="363"/>
      <c r="I119" s="363"/>
      <c r="J119" s="363"/>
      <c r="K119" s="398"/>
      <c r="L119" s="402"/>
      <c r="M119" s="403"/>
      <c r="N119" s="403"/>
      <c r="O119" s="403"/>
      <c r="P119" s="403"/>
      <c r="Q119" s="403"/>
      <c r="R119" s="403"/>
      <c r="S119" s="403"/>
      <c r="T119" s="403"/>
      <c r="U119" s="403"/>
      <c r="V119" s="403"/>
      <c r="W119" s="403"/>
      <c r="X119" s="403"/>
      <c r="Y119" s="403"/>
      <c r="Z119" s="403"/>
      <c r="AA119" s="403"/>
      <c r="AB119" s="403"/>
      <c r="AC119" s="403"/>
      <c r="AD119" s="403"/>
      <c r="AE119" s="403"/>
      <c r="AF119" s="403"/>
      <c r="AG119" s="403"/>
      <c r="AH119" s="403"/>
      <c r="AI119" s="403"/>
      <c r="AJ119" s="403"/>
      <c r="AK119" s="403"/>
      <c r="AL119" s="403"/>
      <c r="AM119" s="403"/>
      <c r="AN119" s="403"/>
      <c r="AO119" s="403"/>
      <c r="AP119" s="403"/>
      <c r="AQ119" s="403"/>
      <c r="AR119" s="403"/>
      <c r="AS119" s="403"/>
      <c r="AT119" s="403"/>
      <c r="AU119" s="403"/>
      <c r="AV119" s="403"/>
      <c r="AW119" s="403"/>
      <c r="AX119" s="403"/>
      <c r="AY119" s="403"/>
      <c r="AZ119" s="403"/>
      <c r="BA119" s="403"/>
      <c r="BB119" s="403"/>
      <c r="BC119" s="403"/>
      <c r="BD119" s="403"/>
      <c r="BE119" s="403"/>
      <c r="BF119" s="403"/>
      <c r="BG119" s="404"/>
      <c r="BH119" s="180"/>
      <c r="BI119" s="204" t="b">
        <f t="shared" si="24"/>
        <v>0</v>
      </c>
      <c r="BJ119" s="204" t="b">
        <f t="shared" si="25"/>
        <v>0</v>
      </c>
      <c r="BK119" s="205" t="b">
        <f t="shared" si="26"/>
        <v>0</v>
      </c>
      <c r="BL119" s="205" t="b">
        <f t="shared" si="27"/>
        <v>1</v>
      </c>
      <c r="BM119" s="205"/>
      <c r="BN119" s="205"/>
      <c r="BO119" s="205"/>
      <c r="BP119" s="204"/>
      <c r="BQ119" s="204"/>
      <c r="BR119" s="205"/>
      <c r="BS119" s="205"/>
      <c r="BT119" s="205"/>
    </row>
    <row r="120" spans="1:72" s="1" customFormat="1" ht="12.95" customHeight="1">
      <c r="A120" s="32"/>
      <c r="B120" s="32"/>
      <c r="C120" s="32"/>
      <c r="D120" s="180"/>
      <c r="E120" s="363" t="str">
        <f t="shared" si="23"/>
        <v/>
      </c>
      <c r="F120" s="363"/>
      <c r="G120" s="363"/>
      <c r="H120" s="363"/>
      <c r="I120" s="363"/>
      <c r="J120" s="363"/>
      <c r="K120" s="398"/>
      <c r="L120" s="405"/>
      <c r="M120" s="406"/>
      <c r="N120" s="406"/>
      <c r="O120" s="406"/>
      <c r="P120" s="406"/>
      <c r="Q120" s="406"/>
      <c r="R120" s="406"/>
      <c r="S120" s="406"/>
      <c r="T120" s="406"/>
      <c r="U120" s="406"/>
      <c r="V120" s="406"/>
      <c r="W120" s="406"/>
      <c r="X120" s="406"/>
      <c r="Y120" s="406"/>
      <c r="Z120" s="406"/>
      <c r="AA120" s="406"/>
      <c r="AB120" s="406"/>
      <c r="AC120" s="406"/>
      <c r="AD120" s="406"/>
      <c r="AE120" s="406"/>
      <c r="AF120" s="406"/>
      <c r="AG120" s="406"/>
      <c r="AH120" s="406"/>
      <c r="AI120" s="406"/>
      <c r="AJ120" s="406"/>
      <c r="AK120" s="406"/>
      <c r="AL120" s="406"/>
      <c r="AM120" s="406"/>
      <c r="AN120" s="406"/>
      <c r="AO120" s="406"/>
      <c r="AP120" s="406"/>
      <c r="AQ120" s="406"/>
      <c r="AR120" s="406"/>
      <c r="AS120" s="406"/>
      <c r="AT120" s="406"/>
      <c r="AU120" s="406"/>
      <c r="AV120" s="406"/>
      <c r="AW120" s="406"/>
      <c r="AX120" s="406"/>
      <c r="AY120" s="406"/>
      <c r="AZ120" s="406"/>
      <c r="BA120" s="406"/>
      <c r="BB120" s="406"/>
      <c r="BC120" s="406"/>
      <c r="BD120" s="406"/>
      <c r="BE120" s="406"/>
      <c r="BF120" s="406"/>
      <c r="BG120" s="407"/>
      <c r="BH120" s="180"/>
      <c r="BI120" s="204" t="b">
        <f t="shared" si="24"/>
        <v>0</v>
      </c>
      <c r="BJ120" s="204" t="b">
        <f t="shared" si="25"/>
        <v>0</v>
      </c>
      <c r="BK120" s="205" t="b">
        <f t="shared" si="26"/>
        <v>0</v>
      </c>
      <c r="BL120" s="205" t="b">
        <f t="shared" si="27"/>
        <v>1</v>
      </c>
      <c r="BM120" s="205"/>
      <c r="BN120" s="205"/>
      <c r="BO120" s="205"/>
      <c r="BP120" s="204"/>
      <c r="BQ120" s="204"/>
      <c r="BR120" s="205"/>
      <c r="BS120" s="205"/>
      <c r="BT120" s="205"/>
    </row>
    <row r="121" spans="1:72" s="1" customFormat="1" ht="12.95" customHeight="1">
      <c r="A121" s="32"/>
      <c r="B121" s="32"/>
      <c r="C121" s="32"/>
      <c r="D121" s="180"/>
      <c r="E121" s="363" t="str">
        <f t="shared" si="23"/>
        <v/>
      </c>
      <c r="F121" s="363"/>
      <c r="G121" s="363"/>
      <c r="H121" s="363"/>
      <c r="I121" s="363"/>
      <c r="J121" s="363"/>
      <c r="K121" s="398"/>
      <c r="L121" s="408"/>
      <c r="M121" s="409"/>
      <c r="N121" s="409"/>
      <c r="O121" s="409"/>
      <c r="P121" s="409"/>
      <c r="Q121" s="409"/>
      <c r="R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B121" s="409"/>
      <c r="AC121" s="409"/>
      <c r="AD121" s="409"/>
      <c r="AE121" s="409"/>
      <c r="AF121" s="409"/>
      <c r="AG121" s="409"/>
      <c r="AH121" s="409"/>
      <c r="AI121" s="409"/>
      <c r="AJ121" s="409"/>
      <c r="AK121" s="409"/>
      <c r="AL121" s="409"/>
      <c r="AM121" s="409"/>
      <c r="AN121" s="409"/>
      <c r="AO121" s="409"/>
      <c r="AP121" s="409"/>
      <c r="AQ121" s="409"/>
      <c r="AR121" s="409"/>
      <c r="AS121" s="409"/>
      <c r="AT121" s="409"/>
      <c r="AU121" s="409"/>
      <c r="AV121" s="409"/>
      <c r="AW121" s="409"/>
      <c r="AX121" s="409"/>
      <c r="AY121" s="409"/>
      <c r="AZ121" s="409"/>
      <c r="BA121" s="409"/>
      <c r="BB121" s="409"/>
      <c r="BC121" s="409"/>
      <c r="BD121" s="409"/>
      <c r="BE121" s="409"/>
      <c r="BF121" s="409"/>
      <c r="BG121" s="410"/>
      <c r="BH121" s="180"/>
      <c r="BI121" s="204" t="b">
        <f t="shared" si="24"/>
        <v>0</v>
      </c>
      <c r="BJ121" s="204" t="b">
        <f t="shared" si="25"/>
        <v>0</v>
      </c>
      <c r="BK121" s="205" t="b">
        <f t="shared" si="26"/>
        <v>0</v>
      </c>
      <c r="BL121" s="205" t="b">
        <f t="shared" si="27"/>
        <v>1</v>
      </c>
      <c r="BM121" s="205"/>
      <c r="BN121" s="205"/>
      <c r="BO121" s="205"/>
      <c r="BP121" s="204"/>
      <c r="BQ121" s="204"/>
      <c r="BR121" s="205"/>
      <c r="BS121" s="205"/>
      <c r="BT121" s="205"/>
    </row>
    <row r="122" spans="1:72" s="1" customFormat="1" ht="12.95" customHeight="1">
      <c r="A122" s="32"/>
      <c r="B122" s="32"/>
      <c r="C122" s="32"/>
      <c r="D122" s="180"/>
      <c r="E122" s="363" t="str">
        <f t="shared" si="23"/>
        <v/>
      </c>
      <c r="F122" s="363"/>
      <c r="G122" s="363"/>
      <c r="H122" s="363"/>
      <c r="I122" s="363"/>
      <c r="J122" s="363"/>
      <c r="K122" s="398"/>
      <c r="L122" s="405"/>
      <c r="M122" s="406"/>
      <c r="N122" s="406"/>
      <c r="O122" s="406"/>
      <c r="P122" s="406"/>
      <c r="Q122" s="406"/>
      <c r="R122" s="406"/>
      <c r="S122" s="406"/>
      <c r="T122" s="406"/>
      <c r="U122" s="406"/>
      <c r="V122" s="406"/>
      <c r="W122" s="406"/>
      <c r="X122" s="406"/>
      <c r="Y122" s="406"/>
      <c r="Z122" s="406"/>
      <c r="AA122" s="406"/>
      <c r="AB122" s="406"/>
      <c r="AC122" s="406"/>
      <c r="AD122" s="406"/>
      <c r="AE122" s="406"/>
      <c r="AF122" s="406"/>
      <c r="AG122" s="406"/>
      <c r="AH122" s="406"/>
      <c r="AI122" s="406"/>
      <c r="AJ122" s="406"/>
      <c r="AK122" s="406"/>
      <c r="AL122" s="406"/>
      <c r="AM122" s="406"/>
      <c r="AN122" s="406"/>
      <c r="AO122" s="406"/>
      <c r="AP122" s="406"/>
      <c r="AQ122" s="406"/>
      <c r="AR122" s="406"/>
      <c r="AS122" s="406"/>
      <c r="AT122" s="406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7"/>
      <c r="BH122" s="180"/>
      <c r="BI122" s="204" t="b">
        <f t="shared" si="24"/>
        <v>0</v>
      </c>
      <c r="BJ122" s="204" t="b">
        <f t="shared" si="25"/>
        <v>0</v>
      </c>
      <c r="BK122" s="205" t="b">
        <f t="shared" si="26"/>
        <v>0</v>
      </c>
      <c r="BL122" s="205" t="b">
        <f t="shared" si="27"/>
        <v>1</v>
      </c>
      <c r="BM122" s="205"/>
      <c r="BN122" s="205"/>
      <c r="BO122" s="205"/>
      <c r="BP122" s="204"/>
      <c r="BQ122" s="204"/>
      <c r="BR122" s="205"/>
      <c r="BS122" s="205"/>
      <c r="BT122" s="205"/>
    </row>
    <row r="123" spans="1:72" s="1" customFormat="1" ht="12.95" customHeight="1">
      <c r="A123" s="32"/>
      <c r="B123" s="32"/>
      <c r="C123" s="32"/>
      <c r="D123" s="180"/>
      <c r="E123" s="363" t="str">
        <f t="shared" si="23"/>
        <v/>
      </c>
      <c r="F123" s="363"/>
      <c r="G123" s="363"/>
      <c r="H123" s="363"/>
      <c r="I123" s="363"/>
      <c r="J123" s="363"/>
      <c r="K123" s="398"/>
      <c r="L123" s="411"/>
      <c r="M123" s="412"/>
      <c r="N123" s="412"/>
      <c r="O123" s="412"/>
      <c r="P123" s="412"/>
      <c r="Q123" s="412"/>
      <c r="R123" s="412"/>
      <c r="S123" s="412"/>
      <c r="T123" s="412"/>
      <c r="U123" s="412"/>
      <c r="V123" s="412"/>
      <c r="W123" s="412"/>
      <c r="X123" s="412"/>
      <c r="Y123" s="412"/>
      <c r="Z123" s="412"/>
      <c r="AA123" s="412"/>
      <c r="AB123" s="412"/>
      <c r="AC123" s="412"/>
      <c r="AD123" s="412"/>
      <c r="AE123" s="412"/>
      <c r="AF123" s="412"/>
      <c r="AG123" s="412"/>
      <c r="AH123" s="412"/>
      <c r="AI123" s="412"/>
      <c r="AJ123" s="412"/>
      <c r="AK123" s="412"/>
      <c r="AL123" s="412"/>
      <c r="AM123" s="412"/>
      <c r="AN123" s="412"/>
      <c r="AO123" s="412"/>
      <c r="AP123" s="412"/>
      <c r="AQ123" s="412"/>
      <c r="AR123" s="412"/>
      <c r="AS123" s="412"/>
      <c r="AT123" s="412"/>
      <c r="AU123" s="412"/>
      <c r="AV123" s="412"/>
      <c r="AW123" s="412"/>
      <c r="AX123" s="412"/>
      <c r="AY123" s="412"/>
      <c r="AZ123" s="412"/>
      <c r="BA123" s="412"/>
      <c r="BB123" s="412"/>
      <c r="BC123" s="412"/>
      <c r="BD123" s="412"/>
      <c r="BE123" s="412"/>
      <c r="BF123" s="412"/>
      <c r="BG123" s="413"/>
      <c r="BH123" s="180"/>
      <c r="BI123" s="204" t="b">
        <f t="shared" si="24"/>
        <v>0</v>
      </c>
      <c r="BJ123" s="204" t="b">
        <f t="shared" si="25"/>
        <v>0</v>
      </c>
      <c r="BK123" s="205" t="b">
        <f t="shared" si="26"/>
        <v>0</v>
      </c>
      <c r="BL123" s="205" t="b">
        <f t="shared" si="27"/>
        <v>1</v>
      </c>
      <c r="BM123" s="205"/>
      <c r="BN123" s="205"/>
      <c r="BO123" s="205"/>
      <c r="BP123" s="204"/>
      <c r="BQ123" s="204"/>
      <c r="BR123" s="205"/>
      <c r="BS123" s="205"/>
      <c r="BT123" s="205"/>
    </row>
    <row r="124" spans="1:72" s="1" customFormat="1" ht="12.95" customHeight="1">
      <c r="A124" s="35"/>
      <c r="B124" s="35"/>
      <c r="C124" s="35"/>
      <c r="D124" s="180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180"/>
      <c r="BI124" s="204"/>
      <c r="BJ124" s="204"/>
      <c r="BK124" s="205"/>
      <c r="BL124" s="205"/>
      <c r="BM124" s="205"/>
      <c r="BN124" s="205"/>
      <c r="BO124" s="205"/>
      <c r="BP124" s="204"/>
      <c r="BQ124" s="204"/>
      <c r="BR124" s="205"/>
      <c r="BS124" s="205"/>
      <c r="BT124" s="205"/>
    </row>
    <row r="125" spans="1:72" s="1" customFormat="1" ht="12.95" customHeight="1">
      <c r="A125" s="32"/>
      <c r="B125" s="32"/>
      <c r="C125" s="32"/>
      <c r="D125" s="180"/>
      <c r="E125" s="89" t="str">
        <f>$L$6&amp;" ("&amp;$L$8&amp;")"</f>
        <v xml:space="preserve"> ()</v>
      </c>
      <c r="F125" s="76"/>
      <c r="G125" s="72"/>
      <c r="H125" s="72"/>
      <c r="I125" s="72"/>
      <c r="J125" s="72"/>
      <c r="K125" s="72"/>
      <c r="L125" s="76"/>
      <c r="M125" s="90"/>
      <c r="N125" s="90"/>
      <c r="O125" s="90"/>
      <c r="P125" s="90"/>
      <c r="Q125" s="90"/>
      <c r="S125" s="76"/>
      <c r="T125" s="76"/>
      <c r="U125" s="76"/>
      <c r="V125" s="76"/>
      <c r="W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1" t="s">
        <v>112</v>
      </c>
      <c r="BH125" s="180"/>
      <c r="BI125" s="204"/>
      <c r="BJ125" s="204"/>
      <c r="BK125" s="205"/>
      <c r="BL125" s="205"/>
      <c r="BM125" s="205"/>
      <c r="BN125" s="205"/>
      <c r="BO125" s="205"/>
      <c r="BP125" s="204"/>
      <c r="BQ125" s="204"/>
      <c r="BR125" s="205"/>
      <c r="BS125" s="205"/>
      <c r="BT125" s="205"/>
    </row>
    <row r="126" spans="1:72" s="1" customFormat="1" ht="12.95" customHeight="1">
      <c r="A126" s="32"/>
      <c r="B126" s="32"/>
      <c r="C126" s="32"/>
      <c r="D126" s="180"/>
      <c r="E126" s="70" t="s">
        <v>9</v>
      </c>
      <c r="F126" s="72"/>
      <c r="G126" s="72"/>
      <c r="H126" s="72"/>
      <c r="I126" s="69"/>
      <c r="J126" s="73"/>
      <c r="K126" s="69"/>
      <c r="L126" s="74" t="str">
        <f>$L$2</f>
        <v>Individual Study Programme 2024-2025</v>
      </c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  <c r="BH126" s="180"/>
      <c r="BI126" s="204"/>
      <c r="BJ126" s="204"/>
      <c r="BK126" s="205"/>
      <c r="BL126" s="205"/>
      <c r="BM126" s="205"/>
      <c r="BN126" s="205"/>
      <c r="BO126" s="205"/>
      <c r="BP126" s="204"/>
      <c r="BQ126" s="204"/>
      <c r="BR126" s="205"/>
      <c r="BS126" s="205"/>
      <c r="BT126" s="205"/>
    </row>
    <row r="127" spans="1:72" ht="12.95" customHeight="1">
      <c r="A127" s="25"/>
      <c r="B127" s="25"/>
      <c r="C127" s="25"/>
      <c r="E127" s="70" t="s">
        <v>11</v>
      </c>
      <c r="F127" s="70"/>
      <c r="G127" s="70"/>
      <c r="H127" s="70"/>
      <c r="I127" s="69"/>
      <c r="J127" s="75"/>
      <c r="K127" s="69"/>
      <c r="L127" s="70" t="str">
        <f>$L$3</f>
        <v>Materials Science and Engineering (MSE)</v>
      </c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</row>
    <row r="128" spans="1:72" ht="12.95" customHeight="1">
      <c r="A128" s="25"/>
      <c r="B128" s="25"/>
      <c r="C128" s="25"/>
      <c r="E128" s="70" t="s">
        <v>13</v>
      </c>
      <c r="F128" s="70"/>
      <c r="G128" s="70"/>
      <c r="H128" s="70"/>
      <c r="I128" s="69"/>
      <c r="J128" s="75"/>
      <c r="K128" s="69"/>
      <c r="L128" s="70" t="str">
        <f>$L$4</f>
        <v>Materials in Engineering Applications (MEA)</v>
      </c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</row>
    <row r="129" spans="1:65" ht="12.95" customHeight="1">
      <c r="A129" s="25"/>
      <c r="B129" s="25"/>
      <c r="C129" s="25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</row>
    <row r="130" spans="1:65" ht="12.95" customHeight="1">
      <c r="A130" s="25"/>
      <c r="B130" s="25"/>
      <c r="C130" s="25"/>
      <c r="E130" s="68"/>
      <c r="F130" s="68"/>
      <c r="G130" s="78" t="s">
        <v>113</v>
      </c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82"/>
      <c r="AF130" s="68"/>
      <c r="AG130" s="68"/>
      <c r="AH130" s="68"/>
      <c r="AI130" s="68"/>
      <c r="AJ130" s="68"/>
      <c r="AK130" s="234" t="s">
        <v>114</v>
      </c>
      <c r="AL130" s="234"/>
      <c r="AM130" s="234"/>
      <c r="AN130" s="234"/>
      <c r="AO130" s="234"/>
      <c r="AP130" s="234"/>
      <c r="AQ130" s="234"/>
      <c r="AR130" s="234"/>
      <c r="AS130" s="234"/>
      <c r="AT130" s="234"/>
      <c r="AU130" s="234"/>
      <c r="AV130" s="234"/>
      <c r="AW130" s="234"/>
      <c r="AX130" s="234"/>
      <c r="AY130" s="234"/>
      <c r="AZ130" s="234"/>
      <c r="BA130" s="234"/>
      <c r="BB130" s="234"/>
      <c r="BC130" s="234"/>
      <c r="BD130" s="234"/>
      <c r="BE130" s="234"/>
      <c r="BF130" s="68"/>
      <c r="BG130" s="68"/>
      <c r="BI130" s="205" t="s">
        <v>115</v>
      </c>
    </row>
    <row r="131" spans="1:65" ht="12.95" customHeight="1">
      <c r="A131" s="25"/>
      <c r="B131" s="25"/>
      <c r="C131" s="25"/>
      <c r="E131" s="68"/>
      <c r="F131" s="68"/>
      <c r="G131" s="94" t="str">
        <f>IF($BI131,"þ","¨")</f>
        <v>¨</v>
      </c>
      <c r="H131" s="95"/>
      <c r="I131" s="414" t="s">
        <v>116</v>
      </c>
      <c r="J131" s="414"/>
      <c r="K131" s="414"/>
      <c r="L131" s="414"/>
      <c r="M131" s="414"/>
      <c r="N131" s="414"/>
      <c r="O131" s="414"/>
      <c r="P131" s="414"/>
      <c r="Q131" s="414"/>
      <c r="R131" s="414"/>
      <c r="S131" s="414"/>
      <c r="T131" s="414"/>
      <c r="U131" s="414"/>
      <c r="V131" s="414"/>
      <c r="W131" s="414"/>
      <c r="X131" s="414"/>
      <c r="Y131" s="414"/>
      <c r="Z131" s="414"/>
      <c r="AA131" s="414"/>
      <c r="AB131" s="414"/>
      <c r="AC131" s="414"/>
      <c r="AD131" s="414"/>
      <c r="AE131" s="414"/>
      <c r="AF131" s="414"/>
      <c r="AG131" s="414"/>
      <c r="AH131" s="414"/>
      <c r="AI131" s="68"/>
      <c r="AJ131" s="68"/>
      <c r="AK131" s="233"/>
      <c r="AL131" s="233"/>
      <c r="AM131" s="233"/>
      <c r="AN131" s="233"/>
      <c r="AO131" s="233" t="s">
        <v>23</v>
      </c>
      <c r="AP131" s="233"/>
      <c r="AQ131" s="233"/>
      <c r="AR131" s="233" t="s">
        <v>24</v>
      </c>
      <c r="AS131" s="233"/>
      <c r="AT131" s="233"/>
      <c r="AU131" s="233" t="s">
        <v>25</v>
      </c>
      <c r="AV131" s="233"/>
      <c r="AW131" s="233"/>
      <c r="AX131" s="233" t="s">
        <v>26</v>
      </c>
      <c r="AY131" s="233"/>
      <c r="AZ131" s="233"/>
      <c r="BA131" s="233" t="s">
        <v>117</v>
      </c>
      <c r="BB131" s="233"/>
      <c r="BC131" s="233"/>
      <c r="BD131" s="233"/>
      <c r="BE131" s="233"/>
      <c r="BF131" s="68"/>
      <c r="BG131" s="68"/>
      <c r="BI131" s="205" t="b">
        <f>AND(BJ131:BM131)</f>
        <v>0</v>
      </c>
      <c r="BJ131" s="204" t="b">
        <f>NOT(ISBLANK($L$6))</f>
        <v>0</v>
      </c>
      <c r="BK131" s="205" t="b">
        <f>NOT(ISBLANK($L$8))</f>
        <v>0</v>
      </c>
      <c r="BL131" s="205" t="b">
        <f>NOT(ISBLANK($AH$6))</f>
        <v>0</v>
      </c>
      <c r="BM131" s="205" t="b">
        <f>NOT(ISBLANK($AH$8))</f>
        <v>1</v>
      </c>
    </row>
    <row r="132" spans="1:65" ht="12.95" customHeight="1">
      <c r="A132" s="25"/>
      <c r="B132" s="25"/>
      <c r="C132" s="25"/>
      <c r="E132" s="68"/>
      <c r="F132" s="68"/>
      <c r="G132" s="94" t="str">
        <f>IF($BI132,"þ","¨")</f>
        <v>¨</v>
      </c>
      <c r="H132" s="95"/>
      <c r="I132" s="414" t="s">
        <v>118</v>
      </c>
      <c r="J132" s="414"/>
      <c r="K132" s="414"/>
      <c r="L132" s="414"/>
      <c r="M132" s="414"/>
      <c r="N132" s="414"/>
      <c r="O132" s="414"/>
      <c r="P132" s="414"/>
      <c r="Q132" s="414"/>
      <c r="R132" s="414"/>
      <c r="S132" s="414"/>
      <c r="T132" s="414"/>
      <c r="U132" s="414"/>
      <c r="V132" s="414"/>
      <c r="W132" s="414"/>
      <c r="X132" s="414"/>
      <c r="Y132" s="414"/>
      <c r="Z132" s="414"/>
      <c r="AA132" s="414"/>
      <c r="AB132" s="414"/>
      <c r="AC132" s="414"/>
      <c r="AD132" s="414"/>
      <c r="AE132" s="414"/>
      <c r="AF132" s="414"/>
      <c r="AG132" s="414"/>
      <c r="AH132" s="414"/>
      <c r="AI132" s="68"/>
      <c r="AJ132" s="68"/>
      <c r="AK132" s="235" t="s">
        <v>119</v>
      </c>
      <c r="AL132" s="235"/>
      <c r="AM132" s="235"/>
      <c r="AN132" s="235"/>
      <c r="AO132" s="236">
        <f>SUMIF($G$16:$G$112,"1",$BL$16:$BL$112)</f>
        <v>14</v>
      </c>
      <c r="AP132" s="236"/>
      <c r="AQ132" s="236"/>
      <c r="AR132" s="236">
        <f>SUMIF($G$16:$G$112,"1",$BM$16:$BM$112)</f>
        <v>15</v>
      </c>
      <c r="AS132" s="236"/>
      <c r="AT132" s="236"/>
      <c r="AU132" s="236">
        <f>SUMIF($G$16:$G$112,"1",$BN$16:$BN$112)</f>
        <v>12</v>
      </c>
      <c r="AV132" s="236"/>
      <c r="AW132" s="236"/>
      <c r="AX132" s="236">
        <f>SUMIF($G$16:$G$112,"1",$BO$16:$BO$112)</f>
        <v>3</v>
      </c>
      <c r="AY132" s="236"/>
      <c r="AZ132" s="236"/>
      <c r="BA132" s="236">
        <f>SUM(AO132:AZ132)</f>
        <v>44</v>
      </c>
      <c r="BB132" s="236"/>
      <c r="BC132" s="236"/>
      <c r="BD132" s="236"/>
      <c r="BE132" s="236"/>
      <c r="BF132" s="68"/>
      <c r="BG132" s="68"/>
      <c r="BI132" s="205" t="b">
        <f>AND(BQ14:BQ111)</f>
        <v>0</v>
      </c>
    </row>
    <row r="133" spans="1:65" ht="12.95" customHeight="1">
      <c r="A133" s="25"/>
      <c r="B133" s="25"/>
      <c r="C133" s="25"/>
      <c r="E133" s="68"/>
      <c r="F133" s="68"/>
      <c r="G133" s="94" t="str">
        <f>IF($BI133,"þ","¨")</f>
        <v>¨</v>
      </c>
      <c r="H133" s="95"/>
      <c r="I133" s="414" t="s">
        <v>120</v>
      </c>
      <c r="J133" s="414"/>
      <c r="K133" s="414"/>
      <c r="L133" s="414"/>
      <c r="M133" s="414"/>
      <c r="N133" s="414"/>
      <c r="O133" s="414"/>
      <c r="P133" s="414"/>
      <c r="Q133" s="414"/>
      <c r="R133" s="414"/>
      <c r="S133" s="414"/>
      <c r="T133" s="414"/>
      <c r="U133" s="414"/>
      <c r="V133" s="414"/>
      <c r="W133" s="414"/>
      <c r="X133" s="414"/>
      <c r="Y133" s="414"/>
      <c r="Z133" s="414"/>
      <c r="AA133" s="414"/>
      <c r="AB133" s="414"/>
      <c r="AC133" s="414"/>
      <c r="AD133" s="414"/>
      <c r="AE133" s="414"/>
      <c r="AF133" s="414"/>
      <c r="AG133" s="414"/>
      <c r="AH133" s="414"/>
      <c r="AI133" s="68"/>
      <c r="AJ133" s="68"/>
      <c r="AK133" s="235" t="s">
        <v>121</v>
      </c>
      <c r="AL133" s="235"/>
      <c r="AM133" s="235"/>
      <c r="AN133" s="235"/>
      <c r="AO133" s="236">
        <f>SUMIF($G$16:$G$112,"2",$BL$16:$BL$112)</f>
        <v>0</v>
      </c>
      <c r="AP133" s="236"/>
      <c r="AQ133" s="236"/>
      <c r="AR133" s="236">
        <f>SUMIF($G$16:$G$112,"2",$BM$16:$BM$112)</f>
        <v>15</v>
      </c>
      <c r="AS133" s="236"/>
      <c r="AT133" s="236"/>
      <c r="AU133" s="236">
        <f>SUMIF($G$16:$G$112,"2",$BN$16:$BN$112)</f>
        <v>15</v>
      </c>
      <c r="AV133" s="236"/>
      <c r="AW133" s="236"/>
      <c r="AX133" s="236">
        <f>SUMIF($G$16:$G$112,"2",$BO$16:$BO$112)</f>
        <v>15</v>
      </c>
      <c r="AY133" s="236"/>
      <c r="AZ133" s="236"/>
      <c r="BA133" s="236">
        <f>SUM(AO133:AZ133)</f>
        <v>45</v>
      </c>
      <c r="BB133" s="236"/>
      <c r="BC133" s="236"/>
      <c r="BD133" s="236"/>
      <c r="BE133" s="236"/>
      <c r="BF133" s="68"/>
      <c r="BG133" s="68"/>
      <c r="BI133" s="205" t="b">
        <f>$BA$134&gt;=120</f>
        <v>0</v>
      </c>
    </row>
    <row r="134" spans="1:65" ht="12.95" customHeight="1">
      <c r="A134" s="25"/>
      <c r="B134" s="25"/>
      <c r="C134" s="25"/>
      <c r="E134" s="68"/>
      <c r="G134" s="94" t="str">
        <f>IF($BI134,"þ","¨")</f>
        <v>þ</v>
      </c>
      <c r="H134" s="95"/>
      <c r="I134" s="414" t="s">
        <v>122</v>
      </c>
      <c r="J134" s="414"/>
      <c r="K134" s="414"/>
      <c r="L134" s="414"/>
      <c r="M134" s="414"/>
      <c r="N134" s="414"/>
      <c r="O134" s="414"/>
      <c r="P134" s="414"/>
      <c r="Q134" s="414"/>
      <c r="R134" s="414"/>
      <c r="S134" s="414"/>
      <c r="T134" s="414"/>
      <c r="U134" s="414"/>
      <c r="V134" s="414"/>
      <c r="W134" s="414"/>
      <c r="X134" s="414"/>
      <c r="Y134" s="414"/>
      <c r="Z134" s="414"/>
      <c r="AA134" s="414"/>
      <c r="AB134" s="414"/>
      <c r="AC134" s="414"/>
      <c r="AD134" s="414"/>
      <c r="AE134" s="414"/>
      <c r="AF134" s="414"/>
      <c r="AG134" s="414"/>
      <c r="AH134" s="414"/>
      <c r="AI134" s="68"/>
      <c r="AJ134" s="68"/>
      <c r="AK134" s="232" t="s">
        <v>123</v>
      </c>
      <c r="AL134" s="232"/>
      <c r="AM134" s="232"/>
      <c r="AN134" s="232"/>
      <c r="AO134" s="232"/>
      <c r="AP134" s="232"/>
      <c r="AQ134" s="232"/>
      <c r="AR134" s="232"/>
      <c r="AS134" s="232"/>
      <c r="AT134" s="232"/>
      <c r="AU134" s="232"/>
      <c r="AV134" s="232"/>
      <c r="AW134" s="232"/>
      <c r="AX134" s="232"/>
      <c r="AY134" s="232"/>
      <c r="AZ134" s="232"/>
      <c r="BA134" s="231">
        <f>SUM(BA132:BE133)</f>
        <v>89</v>
      </c>
      <c r="BB134" s="231"/>
      <c r="BC134" s="231"/>
      <c r="BD134" s="231"/>
      <c r="BE134" s="231"/>
      <c r="BF134" s="68"/>
      <c r="BG134" s="68"/>
      <c r="BI134" s="205" t="b">
        <f>AND($BL116:$BL123)</f>
        <v>1</v>
      </c>
    </row>
    <row r="135" spans="1:65" ht="12.95" customHeight="1">
      <c r="A135" s="25"/>
      <c r="B135" s="25"/>
      <c r="C135" s="25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K135" s="76" t="s">
        <v>124</v>
      </c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</row>
    <row r="136" spans="1:65" ht="12.95" customHeight="1">
      <c r="A136" s="25"/>
      <c r="B136" s="25"/>
      <c r="C136" s="25"/>
      <c r="E136" s="68"/>
      <c r="F136" s="68"/>
      <c r="G136" s="78" t="s">
        <v>125</v>
      </c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68"/>
      <c r="BF136" s="68"/>
      <c r="BG136" s="82"/>
    </row>
    <row r="137" spans="1:65" ht="12.95" customHeight="1">
      <c r="A137" s="25"/>
      <c r="B137" s="25"/>
      <c r="C137" s="25"/>
      <c r="E137" s="68"/>
      <c r="F137" s="68"/>
      <c r="G137" s="221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22"/>
      <c r="Z137" s="222"/>
      <c r="AA137" s="222"/>
      <c r="AB137" s="222"/>
      <c r="AC137" s="222"/>
      <c r="AD137" s="222"/>
      <c r="AE137" s="222"/>
      <c r="AF137" s="222"/>
      <c r="AG137" s="222"/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3"/>
      <c r="BF137" s="68"/>
      <c r="BG137" s="83"/>
    </row>
    <row r="138" spans="1:65" ht="12.95" customHeight="1">
      <c r="A138" s="25"/>
      <c r="B138" s="25"/>
      <c r="C138" s="25"/>
      <c r="E138" s="82"/>
      <c r="F138" s="68"/>
      <c r="G138" s="224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25"/>
      <c r="Y138" s="225"/>
      <c r="Z138" s="225"/>
      <c r="AA138" s="225"/>
      <c r="AB138" s="225"/>
      <c r="AC138" s="225"/>
      <c r="AD138" s="225"/>
      <c r="AE138" s="225"/>
      <c r="AF138" s="225"/>
      <c r="AG138" s="225"/>
      <c r="AH138" s="225"/>
      <c r="AI138" s="225"/>
      <c r="AJ138" s="225"/>
      <c r="AK138" s="225"/>
      <c r="AL138" s="225"/>
      <c r="AM138" s="225"/>
      <c r="AN138" s="225"/>
      <c r="AO138" s="225"/>
      <c r="AP138" s="225"/>
      <c r="AQ138" s="225"/>
      <c r="AR138" s="225"/>
      <c r="AS138" s="225"/>
      <c r="AT138" s="225"/>
      <c r="AU138" s="225"/>
      <c r="AV138" s="225"/>
      <c r="AW138" s="225"/>
      <c r="AX138" s="225"/>
      <c r="AY138" s="225"/>
      <c r="AZ138" s="225"/>
      <c r="BA138" s="225"/>
      <c r="BB138" s="225"/>
      <c r="BC138" s="225"/>
      <c r="BD138" s="225"/>
      <c r="BE138" s="226"/>
      <c r="BF138" s="68"/>
      <c r="BG138" s="82"/>
      <c r="BJ138" s="215"/>
    </row>
    <row r="139" spans="1:65" ht="12.95" customHeight="1">
      <c r="A139" s="33"/>
      <c r="B139" s="33"/>
      <c r="C139" s="33"/>
      <c r="D139" s="183"/>
      <c r="E139" s="82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  <c r="BD139" s="68"/>
      <c r="BE139" s="68"/>
      <c r="BF139" s="68"/>
      <c r="BG139" s="82"/>
      <c r="BH139" s="183"/>
      <c r="BI139" s="216"/>
    </row>
    <row r="140" spans="1:65" ht="12.95" customHeight="1">
      <c r="A140" s="33"/>
      <c r="B140" s="33"/>
      <c r="C140" s="33"/>
      <c r="D140" s="183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8"/>
      <c r="BE140" s="68"/>
      <c r="BF140" s="68"/>
      <c r="BG140" s="68"/>
      <c r="BH140" s="183"/>
      <c r="BI140" s="216"/>
    </row>
    <row r="141" spans="1:65" ht="12.95" customHeight="1">
      <c r="A141" s="25"/>
      <c r="B141" s="25"/>
      <c r="C141" s="25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  <c r="BD141" s="68"/>
      <c r="BE141" s="68"/>
      <c r="BF141" s="68"/>
      <c r="BG141" s="68"/>
    </row>
    <row r="142" spans="1:65" ht="12.95" customHeight="1">
      <c r="A142" s="33"/>
      <c r="B142" s="33"/>
      <c r="C142" s="33"/>
      <c r="D142" s="183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  <c r="BH142" s="183"/>
      <c r="BI142" s="216"/>
      <c r="BJ142" s="217"/>
    </row>
    <row r="143" spans="1:65" ht="12.95" customHeight="1">
      <c r="A143" s="33"/>
      <c r="B143" s="33"/>
      <c r="C143" s="33"/>
      <c r="D143" s="183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  <c r="BE143" s="68"/>
      <c r="BF143" s="68"/>
      <c r="BG143" s="68"/>
      <c r="BH143" s="183"/>
      <c r="BI143" s="216"/>
    </row>
    <row r="144" spans="1:65" ht="12.95" customHeight="1">
      <c r="A144" s="33"/>
      <c r="B144" s="33"/>
      <c r="C144" s="33"/>
      <c r="D144" s="183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  <c r="BD144" s="68"/>
      <c r="BE144" s="68"/>
      <c r="BF144" s="68"/>
      <c r="BG144" s="68"/>
      <c r="BH144" s="183"/>
      <c r="BI144" s="216"/>
    </row>
    <row r="145" spans="1:61" ht="12.95" customHeight="1">
      <c r="A145" s="33"/>
      <c r="B145" s="33"/>
      <c r="C145" s="33"/>
      <c r="D145" s="183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  <c r="BF145" s="68"/>
      <c r="BG145" s="68"/>
      <c r="BH145" s="183"/>
      <c r="BI145" s="216"/>
    </row>
    <row r="146" spans="1:61" ht="12.95" customHeight="1">
      <c r="A146" s="33"/>
      <c r="B146" s="33"/>
      <c r="C146" s="33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</row>
    <row r="147" spans="1:61" ht="12.95" customHeight="1">
      <c r="A147" s="25"/>
      <c r="B147" s="25"/>
      <c r="C147" s="25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  <c r="BG147" s="68"/>
    </row>
    <row r="148" spans="1:61" ht="12.95" customHeight="1">
      <c r="A148" s="25"/>
      <c r="B148" s="25"/>
      <c r="C148" s="25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</row>
    <row r="149" spans="1:61" ht="12.95" customHeight="1">
      <c r="A149" s="25"/>
      <c r="B149" s="25"/>
      <c r="C149" s="25"/>
      <c r="E149" s="82"/>
      <c r="F149" s="68"/>
      <c r="G149" s="68"/>
      <c r="H149" s="6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68"/>
      <c r="BG149" s="82"/>
    </row>
    <row r="150" spans="1:61" ht="12.95" customHeight="1">
      <c r="A150" s="25"/>
      <c r="B150" s="25"/>
      <c r="C150" s="25"/>
      <c r="E150" s="82"/>
      <c r="F150" s="68"/>
      <c r="G150" s="78" t="s">
        <v>0</v>
      </c>
      <c r="H150" s="78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82"/>
      <c r="BG150" s="82"/>
    </row>
    <row r="151" spans="1:61" ht="12.95" customHeight="1">
      <c r="A151" s="25"/>
      <c r="B151" s="25"/>
      <c r="C151" s="25"/>
      <c r="E151" s="82"/>
      <c r="F151" s="68"/>
      <c r="G151" s="68"/>
      <c r="H151" s="96" t="s">
        <v>126</v>
      </c>
      <c r="I151" s="127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68"/>
      <c r="AB151" s="78"/>
      <c r="AC151" s="78"/>
      <c r="AD151" s="78"/>
      <c r="AE151" s="78"/>
      <c r="AF151" s="78"/>
      <c r="AG151" s="78"/>
      <c r="AH151" s="78"/>
      <c r="AI151" s="78"/>
      <c r="AJ151" s="78"/>
      <c r="AK151" s="128" t="str">
        <f>Instructions!$A$3</f>
        <v>Please enter a name and student number in the form!</v>
      </c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82"/>
      <c r="BG151" s="82"/>
    </row>
    <row r="152" spans="1:61" ht="12.95" customHeight="1">
      <c r="A152" s="25"/>
      <c r="B152" s="25"/>
      <c r="C152" s="25"/>
      <c r="E152" s="82"/>
      <c r="F152" s="68"/>
      <c r="G152" s="68"/>
      <c r="H152" s="96" t="s">
        <v>2</v>
      </c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82"/>
      <c r="BG152" s="82"/>
    </row>
    <row r="153" spans="1:61" ht="12.95" customHeight="1">
      <c r="A153" s="25"/>
      <c r="B153" s="25"/>
      <c r="C153" s="25"/>
      <c r="E153" s="82"/>
      <c r="F153" s="68"/>
      <c r="G153" s="68"/>
      <c r="H153" s="96" t="s">
        <v>3</v>
      </c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68"/>
      <c r="AJ153" s="23"/>
      <c r="AK153" s="175" t="s">
        <v>4</v>
      </c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82"/>
    </row>
    <row r="154" spans="1:61" ht="12.95" customHeight="1">
      <c r="A154" s="25"/>
      <c r="B154" s="25"/>
      <c r="C154" s="25"/>
      <c r="E154" s="68"/>
      <c r="F154" s="68"/>
      <c r="G154" s="68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23"/>
      <c r="AA154" s="176"/>
      <c r="AB154" s="82"/>
      <c r="AC154" s="82"/>
      <c r="AD154" s="82"/>
      <c r="AE154" s="82"/>
      <c r="AF154" s="82"/>
      <c r="AG154" s="82"/>
      <c r="AH154" s="82"/>
      <c r="AI154" s="68"/>
      <c r="AJ154" s="68"/>
      <c r="AK154" s="176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68"/>
    </row>
    <row r="155" spans="1:61" ht="12.95" customHeight="1">
      <c r="A155" s="25"/>
      <c r="B155" s="25"/>
      <c r="C155" s="25"/>
      <c r="E155" s="68"/>
      <c r="F155" s="68"/>
      <c r="G155" s="68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23"/>
      <c r="AC155" s="68"/>
      <c r="AD155" s="96"/>
      <c r="AE155" s="96"/>
      <c r="AF155" s="96"/>
      <c r="AG155" s="96"/>
      <c r="AH155" s="96"/>
      <c r="AI155" s="68"/>
      <c r="AJ155" s="68"/>
      <c r="AK155" s="175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68"/>
    </row>
    <row r="156" spans="1:61" ht="12.95" customHeight="1">
      <c r="A156" s="25"/>
      <c r="B156" s="25"/>
      <c r="C156" s="25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</row>
    <row r="157" spans="1:61" ht="12.95" customHeight="1">
      <c r="A157" s="25"/>
      <c r="B157" s="25"/>
      <c r="C157" s="25"/>
      <c r="E157" s="68"/>
      <c r="F157" s="97"/>
      <c r="G157" s="98" t="s">
        <v>127</v>
      </c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100"/>
      <c r="S157" s="100"/>
      <c r="T157" s="101"/>
      <c r="U157" s="101"/>
      <c r="V157" s="102"/>
      <c r="W157" s="103"/>
      <c r="X157" s="98" t="s">
        <v>128</v>
      </c>
      <c r="Y157" s="104"/>
      <c r="Z157" s="105"/>
      <c r="AA157" s="105"/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1"/>
      <c r="AL157" s="101"/>
      <c r="AM157" s="101"/>
      <c r="AN157" s="101"/>
      <c r="AO157" s="102"/>
      <c r="AP157" s="103"/>
      <c r="AQ157" s="98" t="s">
        <v>129</v>
      </c>
      <c r="AR157" s="104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1"/>
      <c r="BE157" s="101"/>
      <c r="BF157" s="102"/>
      <c r="BG157" s="68"/>
    </row>
    <row r="158" spans="1:61" ht="12.95" customHeight="1">
      <c r="A158" s="25"/>
      <c r="B158" s="25"/>
      <c r="C158" s="25"/>
      <c r="E158" s="68"/>
      <c r="F158" s="106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68"/>
      <c r="U158" s="68"/>
      <c r="V158" s="107"/>
      <c r="W158" s="106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107"/>
      <c r="AP158" s="106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  <c r="BD158" s="68"/>
      <c r="BE158" s="68"/>
      <c r="BF158" s="107"/>
      <c r="BG158" s="68"/>
    </row>
    <row r="159" spans="1:61" ht="12.95" customHeight="1">
      <c r="A159" s="25"/>
      <c r="B159" s="25"/>
      <c r="C159" s="25"/>
      <c r="E159" s="68"/>
      <c r="F159" s="108"/>
      <c r="G159" s="234" t="s">
        <v>130</v>
      </c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  <c r="R159" s="234"/>
      <c r="S159" s="234"/>
      <c r="T159" s="234"/>
      <c r="U159" s="234"/>
      <c r="V159" s="109"/>
      <c r="W159" s="106"/>
      <c r="X159" s="234" t="str">
        <f>IF(ISBLANK($L$6),"(fill in name at the top of this form)",$L$6)</f>
        <v>(fill in name at the top of this form)</v>
      </c>
      <c r="Y159" s="234"/>
      <c r="Z159" s="234"/>
      <c r="AA159" s="234"/>
      <c r="AB159" s="234"/>
      <c r="AC159" s="234"/>
      <c r="AD159" s="234"/>
      <c r="AE159" s="234"/>
      <c r="AF159" s="234"/>
      <c r="AG159" s="234"/>
      <c r="AH159" s="234"/>
      <c r="AI159" s="234"/>
      <c r="AJ159" s="234"/>
      <c r="AK159" s="234"/>
      <c r="AL159" s="234"/>
      <c r="AM159" s="234"/>
      <c r="AN159" s="234"/>
      <c r="AO159" s="107"/>
      <c r="AP159" s="106"/>
      <c r="AQ159" s="234" t="s">
        <v>131</v>
      </c>
      <c r="AR159" s="234"/>
      <c r="AS159" s="234"/>
      <c r="AT159" s="234"/>
      <c r="AU159" s="234"/>
      <c r="AV159" s="234"/>
      <c r="AW159" s="234"/>
      <c r="AX159" s="234"/>
      <c r="AY159" s="234"/>
      <c r="AZ159" s="234"/>
      <c r="BA159" s="234"/>
      <c r="BB159" s="234"/>
      <c r="BC159" s="234"/>
      <c r="BD159" s="234"/>
      <c r="BE159" s="234"/>
      <c r="BF159" s="107"/>
      <c r="BG159" s="68"/>
    </row>
    <row r="160" spans="1:61" ht="12.95" customHeight="1">
      <c r="A160" s="25"/>
      <c r="B160" s="25"/>
      <c r="C160" s="25"/>
      <c r="E160" s="68"/>
      <c r="F160" s="106"/>
      <c r="G160" s="239"/>
      <c r="H160" s="239"/>
      <c r="I160" s="239"/>
      <c r="J160" s="239"/>
      <c r="K160" s="239"/>
      <c r="L160" s="239"/>
      <c r="M160" s="239"/>
      <c r="N160" s="239"/>
      <c r="O160" s="239"/>
      <c r="P160" s="239"/>
      <c r="Q160" s="239"/>
      <c r="R160" s="239"/>
      <c r="S160" s="239"/>
      <c r="T160" s="239"/>
      <c r="U160" s="239"/>
      <c r="V160" s="107"/>
      <c r="W160" s="106"/>
      <c r="X160" s="239"/>
      <c r="Y160" s="239"/>
      <c r="Z160" s="239"/>
      <c r="AA160" s="239"/>
      <c r="AB160" s="239"/>
      <c r="AC160" s="239"/>
      <c r="AD160" s="239"/>
      <c r="AE160" s="239"/>
      <c r="AF160" s="239"/>
      <c r="AG160" s="239"/>
      <c r="AH160" s="239"/>
      <c r="AI160" s="239"/>
      <c r="AJ160" s="239"/>
      <c r="AK160" s="239"/>
      <c r="AL160" s="239"/>
      <c r="AM160" s="239"/>
      <c r="AN160" s="239"/>
      <c r="AO160" s="107"/>
      <c r="AP160" s="106"/>
      <c r="AQ160" s="239"/>
      <c r="AR160" s="239"/>
      <c r="AS160" s="239"/>
      <c r="AT160" s="239"/>
      <c r="AU160" s="239"/>
      <c r="AV160" s="239"/>
      <c r="AW160" s="239"/>
      <c r="AX160" s="239"/>
      <c r="AY160" s="239"/>
      <c r="AZ160" s="239"/>
      <c r="BA160" s="239"/>
      <c r="BB160" s="239"/>
      <c r="BC160" s="239"/>
      <c r="BD160" s="239"/>
      <c r="BE160" s="239"/>
      <c r="BF160" s="107"/>
      <c r="BG160" s="68"/>
      <c r="BI160" s="208"/>
    </row>
    <row r="161" spans="1:59" ht="12.95" customHeight="1">
      <c r="A161" s="25"/>
      <c r="B161" s="25"/>
      <c r="C161" s="25"/>
      <c r="E161" s="68"/>
      <c r="F161" s="106"/>
      <c r="G161" s="239"/>
      <c r="H161" s="239"/>
      <c r="I161" s="239"/>
      <c r="J161" s="239"/>
      <c r="K161" s="239"/>
      <c r="L161" s="239"/>
      <c r="M161" s="239"/>
      <c r="N161" s="239"/>
      <c r="O161" s="239"/>
      <c r="P161" s="239"/>
      <c r="Q161" s="239"/>
      <c r="R161" s="239"/>
      <c r="S161" s="239"/>
      <c r="T161" s="239"/>
      <c r="U161" s="239"/>
      <c r="V161" s="107"/>
      <c r="W161" s="106"/>
      <c r="X161" s="239"/>
      <c r="Y161" s="239"/>
      <c r="Z161" s="239"/>
      <c r="AA161" s="239"/>
      <c r="AB161" s="239"/>
      <c r="AC161" s="239"/>
      <c r="AD161" s="239"/>
      <c r="AE161" s="239"/>
      <c r="AF161" s="239"/>
      <c r="AG161" s="239"/>
      <c r="AH161" s="239"/>
      <c r="AI161" s="239"/>
      <c r="AJ161" s="239"/>
      <c r="AK161" s="239"/>
      <c r="AL161" s="239"/>
      <c r="AM161" s="239"/>
      <c r="AN161" s="239"/>
      <c r="AO161" s="107"/>
      <c r="AP161" s="106"/>
      <c r="AQ161" s="239"/>
      <c r="AR161" s="239"/>
      <c r="AS161" s="239"/>
      <c r="AT161" s="239"/>
      <c r="AU161" s="239"/>
      <c r="AV161" s="239"/>
      <c r="AW161" s="239"/>
      <c r="AX161" s="239"/>
      <c r="AY161" s="239"/>
      <c r="AZ161" s="239"/>
      <c r="BA161" s="239"/>
      <c r="BB161" s="239"/>
      <c r="BC161" s="239"/>
      <c r="BD161" s="239"/>
      <c r="BE161" s="239"/>
      <c r="BF161" s="107"/>
      <c r="BG161" s="68"/>
    </row>
    <row r="162" spans="1:59" ht="12.95" customHeight="1">
      <c r="A162" s="25"/>
      <c r="B162" s="25"/>
      <c r="C162" s="25"/>
      <c r="E162" s="68"/>
      <c r="F162" s="106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  <c r="R162" s="240"/>
      <c r="S162" s="240"/>
      <c r="T162" s="240"/>
      <c r="U162" s="240"/>
      <c r="V162" s="107"/>
      <c r="W162" s="106"/>
      <c r="X162" s="240"/>
      <c r="Y162" s="240"/>
      <c r="Z162" s="240"/>
      <c r="AA162" s="240"/>
      <c r="AB162" s="240"/>
      <c r="AC162" s="240"/>
      <c r="AD162" s="240"/>
      <c r="AE162" s="240"/>
      <c r="AF162" s="240"/>
      <c r="AG162" s="240"/>
      <c r="AH162" s="240"/>
      <c r="AI162" s="240"/>
      <c r="AJ162" s="240"/>
      <c r="AK162" s="240"/>
      <c r="AL162" s="240"/>
      <c r="AM162" s="240"/>
      <c r="AN162" s="240"/>
      <c r="AO162" s="107"/>
      <c r="AP162" s="106"/>
      <c r="AQ162" s="240"/>
      <c r="AR162" s="240"/>
      <c r="AS162" s="240"/>
      <c r="AT162" s="240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107"/>
      <c r="BG162" s="68"/>
    </row>
    <row r="163" spans="1:59" ht="12.95" customHeight="1">
      <c r="A163" s="25"/>
      <c r="B163" s="25"/>
      <c r="C163" s="25"/>
      <c r="E163" s="68"/>
      <c r="F163" s="110"/>
      <c r="G163" s="111" t="s">
        <v>132</v>
      </c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2"/>
      <c r="W163" s="113"/>
      <c r="X163" s="111" t="s">
        <v>132</v>
      </c>
      <c r="Y163" s="114"/>
      <c r="Z163" s="111"/>
      <c r="AA163" s="237">
        <f ca="1">TODAY()</f>
        <v>45579</v>
      </c>
      <c r="AB163" s="237"/>
      <c r="AC163" s="237"/>
      <c r="AD163" s="237"/>
      <c r="AE163" s="237"/>
      <c r="AF163" s="237"/>
      <c r="AG163" s="237"/>
      <c r="AH163" s="237"/>
      <c r="AI163" s="237"/>
      <c r="AJ163" s="237"/>
      <c r="AK163" s="237"/>
      <c r="AL163" s="237"/>
      <c r="AM163" s="237"/>
      <c r="AN163" s="237"/>
      <c r="AO163" s="238"/>
      <c r="AP163" s="113"/>
      <c r="AQ163" s="111" t="s">
        <v>132</v>
      </c>
      <c r="AR163" s="114"/>
      <c r="AS163" s="111"/>
      <c r="AT163" s="111"/>
      <c r="AU163" s="111"/>
      <c r="AV163" s="111"/>
      <c r="AW163" s="111"/>
      <c r="AX163" s="111"/>
      <c r="AY163" s="111"/>
      <c r="AZ163" s="111"/>
      <c r="BA163" s="111"/>
      <c r="BB163" s="111"/>
      <c r="BC163" s="115"/>
      <c r="BD163" s="115"/>
      <c r="BE163" s="111"/>
      <c r="BF163" s="112"/>
      <c r="BG163" s="68"/>
    </row>
    <row r="164" spans="1:59" ht="12.95" customHeight="1">
      <c r="A164" s="25"/>
      <c r="B164" s="25"/>
      <c r="C164" s="25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82"/>
      <c r="AZ164" s="68"/>
      <c r="BA164" s="68"/>
      <c r="BB164" s="68"/>
      <c r="BC164" s="68"/>
      <c r="BD164" s="68"/>
      <c r="BE164" s="68"/>
      <c r="BF164" s="68"/>
      <c r="BG164" s="68"/>
    </row>
    <row r="165" spans="1:59" ht="12.95" customHeight="1">
      <c r="A165" s="25"/>
      <c r="B165" s="25"/>
      <c r="C165" s="25"/>
      <c r="E165" s="68"/>
      <c r="F165" s="345" t="s">
        <v>133</v>
      </c>
      <c r="G165" s="346"/>
      <c r="H165" s="346"/>
      <c r="I165" s="346"/>
      <c r="J165" s="346"/>
      <c r="K165" s="346"/>
      <c r="L165" s="346"/>
      <c r="M165" s="346"/>
      <c r="N165" s="346"/>
      <c r="O165" s="346"/>
      <c r="P165" s="346"/>
      <c r="Q165" s="346"/>
      <c r="R165" s="346"/>
      <c r="S165" s="346"/>
      <c r="T165" s="346"/>
      <c r="U165" s="346"/>
      <c r="V165" s="346"/>
      <c r="W165" s="346"/>
      <c r="X165" s="346"/>
      <c r="Y165" s="346"/>
      <c r="Z165" s="346"/>
      <c r="AA165" s="346"/>
      <c r="AB165" s="346"/>
      <c r="AC165" s="346"/>
      <c r="AD165" s="346"/>
      <c r="AE165" s="346"/>
      <c r="AF165" s="346"/>
      <c r="AG165" s="346"/>
      <c r="AH165" s="346"/>
      <c r="AI165" s="346"/>
      <c r="AJ165" s="346"/>
      <c r="AK165" s="346"/>
      <c r="AL165" s="346"/>
      <c r="AM165" s="346"/>
      <c r="AN165" s="346"/>
      <c r="AO165" s="346"/>
      <c r="AP165" s="346"/>
      <c r="AQ165" s="346"/>
      <c r="AR165" s="346"/>
      <c r="AS165" s="346"/>
      <c r="AT165" s="346"/>
      <c r="AU165" s="346"/>
      <c r="AV165" s="346"/>
      <c r="AW165" s="346"/>
      <c r="AX165" s="346"/>
      <c r="AY165" s="346"/>
      <c r="AZ165" s="346"/>
      <c r="BA165" s="346"/>
      <c r="BB165" s="346"/>
      <c r="BC165" s="346"/>
      <c r="BD165" s="346"/>
      <c r="BE165" s="346"/>
      <c r="BF165" s="346"/>
      <c r="BG165" s="68"/>
    </row>
    <row r="166" spans="1:59" ht="12.95" customHeight="1">
      <c r="A166" s="25"/>
      <c r="B166" s="25"/>
      <c r="C166" s="25"/>
      <c r="E166" s="68"/>
      <c r="F166" s="346"/>
      <c r="G166" s="346"/>
      <c r="H166" s="346"/>
      <c r="I166" s="346"/>
      <c r="J166" s="346"/>
      <c r="K166" s="346"/>
      <c r="L166" s="346"/>
      <c r="M166" s="346"/>
      <c r="N166" s="346"/>
      <c r="O166" s="346"/>
      <c r="P166" s="346"/>
      <c r="Q166" s="346"/>
      <c r="R166" s="346"/>
      <c r="S166" s="346"/>
      <c r="T166" s="346"/>
      <c r="U166" s="346"/>
      <c r="V166" s="346"/>
      <c r="W166" s="346"/>
      <c r="X166" s="346"/>
      <c r="Y166" s="346"/>
      <c r="Z166" s="346"/>
      <c r="AA166" s="346"/>
      <c r="AB166" s="346"/>
      <c r="AC166" s="346"/>
      <c r="AD166" s="346"/>
      <c r="AE166" s="346"/>
      <c r="AF166" s="346"/>
      <c r="AG166" s="346"/>
      <c r="AH166" s="346"/>
      <c r="AI166" s="346"/>
      <c r="AJ166" s="346"/>
      <c r="AK166" s="346"/>
      <c r="AL166" s="346"/>
      <c r="AM166" s="346"/>
      <c r="AN166" s="346"/>
      <c r="AO166" s="346"/>
      <c r="AP166" s="346"/>
      <c r="AQ166" s="346"/>
      <c r="AR166" s="346"/>
      <c r="AS166" s="346"/>
      <c r="AT166" s="346"/>
      <c r="AU166" s="346"/>
      <c r="AV166" s="346"/>
      <c r="AW166" s="346"/>
      <c r="AX166" s="346"/>
      <c r="AY166" s="346"/>
      <c r="AZ166" s="346"/>
      <c r="BA166" s="346"/>
      <c r="BB166" s="346"/>
      <c r="BC166" s="346"/>
      <c r="BD166" s="346"/>
      <c r="BE166" s="346"/>
      <c r="BF166" s="346"/>
      <c r="BG166" s="68"/>
    </row>
    <row r="167" spans="1:59" ht="12.95" customHeight="1">
      <c r="A167" s="25"/>
      <c r="B167" s="25"/>
      <c r="C167" s="25"/>
      <c r="E167" s="68"/>
      <c r="F167" s="346"/>
      <c r="G167" s="346"/>
      <c r="H167" s="346"/>
      <c r="I167" s="346"/>
      <c r="J167" s="346"/>
      <c r="K167" s="346"/>
      <c r="L167" s="346"/>
      <c r="M167" s="346"/>
      <c r="N167" s="346"/>
      <c r="O167" s="346"/>
      <c r="P167" s="346"/>
      <c r="Q167" s="346"/>
      <c r="R167" s="346"/>
      <c r="S167" s="346"/>
      <c r="T167" s="346"/>
      <c r="U167" s="346"/>
      <c r="V167" s="346"/>
      <c r="W167" s="346"/>
      <c r="X167" s="346"/>
      <c r="Y167" s="346"/>
      <c r="Z167" s="346"/>
      <c r="AA167" s="346"/>
      <c r="AB167" s="346"/>
      <c r="AC167" s="346"/>
      <c r="AD167" s="346"/>
      <c r="AE167" s="346"/>
      <c r="AF167" s="346"/>
      <c r="AG167" s="346"/>
      <c r="AH167" s="346"/>
      <c r="AI167" s="346"/>
      <c r="AJ167" s="346"/>
      <c r="AK167" s="346"/>
      <c r="AL167" s="346"/>
      <c r="AM167" s="346"/>
      <c r="AN167" s="346"/>
      <c r="AO167" s="346"/>
      <c r="AP167" s="346"/>
      <c r="AQ167" s="346"/>
      <c r="AR167" s="346"/>
      <c r="AS167" s="346"/>
      <c r="AT167" s="346"/>
      <c r="AU167" s="346"/>
      <c r="AV167" s="346"/>
      <c r="AW167" s="346"/>
      <c r="AX167" s="346"/>
      <c r="AY167" s="346"/>
      <c r="AZ167" s="346"/>
      <c r="BA167" s="346"/>
      <c r="BB167" s="346"/>
      <c r="BC167" s="346"/>
      <c r="BD167" s="346"/>
      <c r="BE167" s="346"/>
      <c r="BF167" s="346"/>
      <c r="BG167" s="68"/>
    </row>
    <row r="168" spans="1:59" ht="12.95" customHeight="1">
      <c r="A168" s="25"/>
      <c r="B168" s="25"/>
      <c r="C168" s="25"/>
      <c r="E168" s="68"/>
      <c r="F168" s="346"/>
      <c r="G168" s="346"/>
      <c r="H168" s="346"/>
      <c r="I168" s="346"/>
      <c r="J168" s="346"/>
      <c r="K168" s="346"/>
      <c r="L168" s="346"/>
      <c r="M168" s="346"/>
      <c r="N168" s="346"/>
      <c r="O168" s="346"/>
      <c r="P168" s="346"/>
      <c r="Q168" s="346"/>
      <c r="R168" s="346"/>
      <c r="S168" s="346"/>
      <c r="T168" s="346"/>
      <c r="U168" s="346"/>
      <c r="V168" s="346"/>
      <c r="W168" s="346"/>
      <c r="X168" s="346"/>
      <c r="Y168" s="346"/>
      <c r="Z168" s="346"/>
      <c r="AA168" s="346"/>
      <c r="AB168" s="346"/>
      <c r="AC168" s="346"/>
      <c r="AD168" s="346"/>
      <c r="AE168" s="346"/>
      <c r="AF168" s="346"/>
      <c r="AG168" s="346"/>
      <c r="AH168" s="346"/>
      <c r="AI168" s="346"/>
      <c r="AJ168" s="346"/>
      <c r="AK168" s="346"/>
      <c r="AL168" s="346"/>
      <c r="AM168" s="346"/>
      <c r="AN168" s="346"/>
      <c r="AO168" s="346"/>
      <c r="AP168" s="346"/>
      <c r="AQ168" s="346"/>
      <c r="AR168" s="346"/>
      <c r="AS168" s="346"/>
      <c r="AT168" s="346"/>
      <c r="AU168" s="346"/>
      <c r="AV168" s="346"/>
      <c r="AW168" s="346"/>
      <c r="AX168" s="346"/>
      <c r="AY168" s="346"/>
      <c r="AZ168" s="346"/>
      <c r="BA168" s="346"/>
      <c r="BB168" s="346"/>
      <c r="BC168" s="346"/>
      <c r="BD168" s="346"/>
      <c r="BE168" s="346"/>
      <c r="BF168" s="346"/>
      <c r="BG168" s="68"/>
    </row>
    <row r="169" spans="1:59" ht="12.95" customHeight="1">
      <c r="A169" s="25"/>
      <c r="B169" s="25"/>
      <c r="C169" s="25"/>
      <c r="E169" s="68"/>
      <c r="F169" s="346"/>
      <c r="G169" s="346"/>
      <c r="H169" s="346"/>
      <c r="I169" s="346"/>
      <c r="J169" s="346"/>
      <c r="K169" s="346"/>
      <c r="L169" s="346"/>
      <c r="M169" s="346"/>
      <c r="N169" s="346"/>
      <c r="O169" s="346"/>
      <c r="P169" s="346"/>
      <c r="Q169" s="346"/>
      <c r="R169" s="346"/>
      <c r="S169" s="346"/>
      <c r="T169" s="346"/>
      <c r="U169" s="346"/>
      <c r="V169" s="346"/>
      <c r="W169" s="346"/>
      <c r="X169" s="346"/>
      <c r="Y169" s="346"/>
      <c r="Z169" s="346"/>
      <c r="AA169" s="346"/>
      <c r="AB169" s="346"/>
      <c r="AC169" s="346"/>
      <c r="AD169" s="346"/>
      <c r="AE169" s="346"/>
      <c r="AF169" s="346"/>
      <c r="AG169" s="346"/>
      <c r="AH169" s="346"/>
      <c r="AI169" s="346"/>
      <c r="AJ169" s="346"/>
      <c r="AK169" s="346"/>
      <c r="AL169" s="346"/>
      <c r="AM169" s="346"/>
      <c r="AN169" s="346"/>
      <c r="AO169" s="346"/>
      <c r="AP169" s="346"/>
      <c r="AQ169" s="346"/>
      <c r="AR169" s="346"/>
      <c r="AS169" s="346"/>
      <c r="AT169" s="346"/>
      <c r="AU169" s="346"/>
      <c r="AV169" s="346"/>
      <c r="AW169" s="346"/>
      <c r="AX169" s="346"/>
      <c r="AY169" s="346"/>
      <c r="AZ169" s="346"/>
      <c r="BA169" s="346"/>
      <c r="BB169" s="346"/>
      <c r="BC169" s="346"/>
      <c r="BD169" s="346"/>
      <c r="BE169" s="346"/>
      <c r="BF169" s="346"/>
      <c r="BG169" s="68"/>
    </row>
    <row r="170" spans="1:59" ht="12.95" customHeight="1">
      <c r="A170" s="25"/>
      <c r="B170" s="25"/>
      <c r="C170" s="25"/>
      <c r="E170" s="68"/>
      <c r="F170" s="346"/>
      <c r="G170" s="346"/>
      <c r="H170" s="346"/>
      <c r="I170" s="346"/>
      <c r="J170" s="346"/>
      <c r="K170" s="346"/>
      <c r="L170" s="346"/>
      <c r="M170" s="346"/>
      <c r="N170" s="346"/>
      <c r="O170" s="346"/>
      <c r="P170" s="346"/>
      <c r="Q170" s="346"/>
      <c r="R170" s="346"/>
      <c r="S170" s="346"/>
      <c r="T170" s="346"/>
      <c r="U170" s="346"/>
      <c r="V170" s="346"/>
      <c r="W170" s="346"/>
      <c r="X170" s="346"/>
      <c r="Y170" s="346"/>
      <c r="Z170" s="346"/>
      <c r="AA170" s="346"/>
      <c r="AB170" s="346"/>
      <c r="AC170" s="346"/>
      <c r="AD170" s="346"/>
      <c r="AE170" s="346"/>
      <c r="AF170" s="346"/>
      <c r="AG170" s="346"/>
      <c r="AH170" s="346"/>
      <c r="AI170" s="346"/>
      <c r="AJ170" s="346"/>
      <c r="AK170" s="346"/>
      <c r="AL170" s="346"/>
      <c r="AM170" s="346"/>
      <c r="AN170" s="346"/>
      <c r="AO170" s="346"/>
      <c r="AP170" s="346"/>
      <c r="AQ170" s="346"/>
      <c r="AR170" s="346"/>
      <c r="AS170" s="346"/>
      <c r="AT170" s="346"/>
      <c r="AU170" s="346"/>
      <c r="AV170" s="346"/>
      <c r="AW170" s="346"/>
      <c r="AX170" s="346"/>
      <c r="AY170" s="346"/>
      <c r="AZ170" s="346"/>
      <c r="BA170" s="346"/>
      <c r="BB170" s="346"/>
      <c r="BC170" s="346"/>
      <c r="BD170" s="346"/>
      <c r="BE170" s="346"/>
      <c r="BF170" s="346"/>
      <c r="BG170" s="82"/>
    </row>
    <row r="171" spans="1:59" ht="12.95" customHeight="1">
      <c r="A171" s="25"/>
      <c r="B171" s="25"/>
      <c r="C171" s="25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8"/>
      <c r="BE171" s="68"/>
      <c r="BF171" s="68"/>
      <c r="BG171" s="82"/>
    </row>
    <row r="172" spans="1:59" ht="12.95" customHeight="1">
      <c r="A172" s="25"/>
      <c r="B172" s="25"/>
      <c r="C172" s="25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  <c r="BD172" s="68"/>
      <c r="BE172" s="68"/>
      <c r="BF172" s="68"/>
      <c r="BG172" s="82"/>
    </row>
    <row r="173" spans="1:59" ht="12.95" customHeight="1">
      <c r="A173" s="25"/>
      <c r="B173" s="25"/>
      <c r="C173" s="25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8"/>
      <c r="BE173" s="68"/>
      <c r="BF173" s="68"/>
      <c r="BG173" s="82"/>
    </row>
    <row r="174" spans="1:59" ht="12.95" customHeight="1">
      <c r="A174" s="25"/>
      <c r="B174" s="25"/>
      <c r="C174" s="25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8"/>
      <c r="BE174" s="68"/>
      <c r="BF174" s="68"/>
      <c r="BG174" s="68"/>
    </row>
    <row r="175" spans="1:59" ht="12.95" customHeight="1">
      <c r="A175" s="25"/>
      <c r="B175" s="25"/>
      <c r="C175" s="25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</row>
    <row r="176" spans="1:59" ht="12.95" customHeight="1">
      <c r="A176" s="25"/>
      <c r="B176" s="25"/>
      <c r="C176" s="25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</row>
    <row r="177" spans="1:60" ht="12.95" customHeight="1">
      <c r="A177" s="25"/>
      <c r="B177" s="25"/>
      <c r="C177" s="25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</row>
    <row r="178" spans="1:60" ht="12.95" customHeight="1">
      <c r="A178" s="25"/>
      <c r="B178" s="25"/>
      <c r="C178" s="25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  <c r="BD178" s="68"/>
      <c r="BE178" s="68"/>
      <c r="BF178" s="68"/>
      <c r="BG178" s="68"/>
    </row>
    <row r="179" spans="1:60" ht="12.95" customHeight="1">
      <c r="A179" s="25"/>
      <c r="B179" s="25"/>
      <c r="C179" s="25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</row>
    <row r="180" spans="1:60" ht="12.95" customHeight="1">
      <c r="A180" s="25"/>
      <c r="B180" s="25"/>
      <c r="C180" s="25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</row>
    <row r="181" spans="1:60" ht="12.95" customHeight="1">
      <c r="A181" s="25"/>
      <c r="B181" s="25"/>
      <c r="C181" s="25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  <c r="BD181" s="68"/>
      <c r="BE181" s="68"/>
      <c r="BF181" s="68"/>
      <c r="BG181" s="68"/>
    </row>
    <row r="182" spans="1:60" ht="12.95" customHeight="1">
      <c r="A182" s="25"/>
      <c r="B182" s="25"/>
      <c r="C182" s="25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  <c r="BD182" s="68"/>
      <c r="BE182" s="68"/>
      <c r="BF182" s="68"/>
      <c r="BG182" s="68"/>
    </row>
    <row r="183" spans="1:60" ht="12.95" customHeight="1">
      <c r="A183" s="25"/>
      <c r="B183" s="25"/>
      <c r="C183" s="25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</row>
    <row r="184" spans="1:60" ht="12.95" customHeight="1">
      <c r="A184" s="32"/>
      <c r="B184" s="32"/>
      <c r="C184" s="32"/>
      <c r="D184" s="180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  <c r="BD184" s="68"/>
      <c r="BE184" s="68"/>
      <c r="BF184" s="68"/>
      <c r="BG184" s="68"/>
      <c r="BH184" s="180"/>
    </row>
    <row r="185" spans="1:60" ht="12.95" customHeight="1">
      <c r="A185" s="25"/>
      <c r="B185" s="25"/>
      <c r="C185" s="25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  <c r="BD185" s="68"/>
      <c r="BE185" s="68"/>
      <c r="BF185" s="68"/>
      <c r="BG185" s="68"/>
    </row>
    <row r="186" spans="1:60" ht="12.95" customHeight="1">
      <c r="A186" s="260" t="s">
        <v>134</v>
      </c>
      <c r="B186" s="260"/>
      <c r="C186" s="260"/>
      <c r="D186" s="182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182"/>
    </row>
    <row r="187" spans="1:60" ht="12.95" customHeight="1">
      <c r="A187" s="25"/>
      <c r="B187" s="25"/>
      <c r="C187" s="25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</row>
    <row r="188" spans="1:60" ht="12.95" customHeight="1">
      <c r="A188" s="25"/>
      <c r="B188" s="25"/>
      <c r="C188" s="25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</row>
    <row r="189" spans="1:60" ht="12.95" customHeight="1">
      <c r="A189" s="25"/>
      <c r="B189" s="25"/>
      <c r="C189" s="25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</row>
    <row r="190" spans="1:60" ht="12.95" customHeight="1">
      <c r="A190" s="25"/>
      <c r="B190" s="25"/>
      <c r="C190" s="25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</row>
    <row r="191" spans="1:60" ht="12.95" customHeight="1">
      <c r="A191" s="25"/>
      <c r="B191" s="25"/>
      <c r="C191" s="25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</row>
    <row r="192" spans="1:60" ht="12.95" customHeight="1">
      <c r="A192" s="25"/>
      <c r="B192" s="25"/>
      <c r="C192" s="25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</row>
    <row r="193" spans="1:60" ht="12.95" customHeight="1">
      <c r="A193" s="25"/>
      <c r="B193" s="25"/>
      <c r="C193" s="25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</row>
    <row r="194" spans="1:60" ht="12.95" customHeight="1">
      <c r="A194" s="25"/>
      <c r="B194" s="25"/>
      <c r="C194" s="25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</row>
    <row r="195" spans="1:60" ht="12.95" customHeight="1">
      <c r="A195" s="25"/>
      <c r="B195" s="25"/>
      <c r="C195" s="25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</row>
    <row r="196" spans="1:60" ht="12.95" customHeight="1">
      <c r="A196" s="25"/>
      <c r="B196" s="25"/>
      <c r="C196" s="25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</row>
    <row r="197" spans="1:60" ht="12.95" customHeight="1">
      <c r="A197" s="25"/>
      <c r="B197" s="25"/>
      <c r="C197" s="25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</row>
    <row r="198" spans="1:60" ht="12.95" customHeight="1">
      <c r="A198" s="25"/>
      <c r="B198" s="25"/>
      <c r="C198" s="25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</row>
    <row r="199" spans="1:60" ht="12.95" customHeight="1">
      <c r="A199" s="25"/>
      <c r="B199" s="25"/>
      <c r="C199" s="25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</row>
    <row r="200" spans="1:60" ht="12.95" customHeight="1">
      <c r="A200" s="25"/>
      <c r="B200" s="25"/>
      <c r="C200" s="25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</row>
  </sheetData>
  <sheetProtection algorithmName="SHA-512" hashValue="KsFmLGbMdaEZDUaOARdw3oaW/+yR5bzsiTc4IT0iOa+Usf9X4qrmdkPkxW/X4XLd0uauyEgzdpgrp/qyZ6kRXw==" saltValue="Yw6tVAVZjyWH26nEKfUaJA==" spinCount="100000" sheet="1" selectLockedCells="1"/>
  <sortState xmlns:xlrd2="http://schemas.microsoft.com/office/spreadsheetml/2017/richdata2" ref="J16:R26">
    <sortCondition ref="J16:J26"/>
  </sortState>
  <mergeCells count="267">
    <mergeCell ref="F165:BF170"/>
    <mergeCell ref="BA89:BC89"/>
    <mergeCell ref="BD89:BG89"/>
    <mergeCell ref="R81:AZ81"/>
    <mergeCell ref="J81:Q81"/>
    <mergeCell ref="G81:I81"/>
    <mergeCell ref="E81:F81"/>
    <mergeCell ref="BA82:BC82"/>
    <mergeCell ref="BA44:BC44"/>
    <mergeCell ref="BA77:BC77"/>
    <mergeCell ref="BA80:BC80"/>
    <mergeCell ref="BA81:BC81"/>
    <mergeCell ref="J77:Q77"/>
    <mergeCell ref="J78:Q78"/>
    <mergeCell ref="E99:F99"/>
    <mergeCell ref="G99:I99"/>
    <mergeCell ref="J99:Q99"/>
    <mergeCell ref="R99:AZ99"/>
    <mergeCell ref="E96:F96"/>
    <mergeCell ref="G96:I96"/>
    <mergeCell ref="J96:Q96"/>
    <mergeCell ref="R96:AZ96"/>
    <mergeCell ref="E98:F98"/>
    <mergeCell ref="G98:I98"/>
    <mergeCell ref="E17:F17"/>
    <mergeCell ref="G17:I17"/>
    <mergeCell ref="E18:F18"/>
    <mergeCell ref="G18:I18"/>
    <mergeCell ref="E19:F19"/>
    <mergeCell ref="G19:I19"/>
    <mergeCell ref="E20:F20"/>
    <mergeCell ref="G20:I20"/>
    <mergeCell ref="E21:F21"/>
    <mergeCell ref="G21:I21"/>
    <mergeCell ref="BA29:BC29"/>
    <mergeCell ref="J32:Q32"/>
    <mergeCell ref="R32:AZ32"/>
    <mergeCell ref="BA32:BC32"/>
    <mergeCell ref="BD32:BG32"/>
    <mergeCell ref="E27:F27"/>
    <mergeCell ref="G27:I27"/>
    <mergeCell ref="E28:F28"/>
    <mergeCell ref="G28:I28"/>
    <mergeCell ref="E32:F32"/>
    <mergeCell ref="G32:I32"/>
    <mergeCell ref="E97:F97"/>
    <mergeCell ref="G97:I97"/>
    <mergeCell ref="J97:Q97"/>
    <mergeCell ref="R97:AZ97"/>
    <mergeCell ref="E22:F22"/>
    <mergeCell ref="G22:I22"/>
    <mergeCell ref="E23:F23"/>
    <mergeCell ref="G23:I23"/>
    <mergeCell ref="E25:F25"/>
    <mergeCell ref="J38:Q38"/>
    <mergeCell ref="R38:AZ38"/>
    <mergeCell ref="E39:F39"/>
    <mergeCell ref="G39:I39"/>
    <mergeCell ref="R98:AZ98"/>
    <mergeCell ref="E33:F33"/>
    <mergeCell ref="G33:I33"/>
    <mergeCell ref="E34:F34"/>
    <mergeCell ref="G34:I34"/>
    <mergeCell ref="E41:F41"/>
    <mergeCell ref="G41:I41"/>
    <mergeCell ref="A92:C94"/>
    <mergeCell ref="E43:F43"/>
    <mergeCell ref="G43:I43"/>
    <mergeCell ref="E76:F76"/>
    <mergeCell ref="E77:F77"/>
    <mergeCell ref="E72:F72"/>
    <mergeCell ref="E80:F80"/>
    <mergeCell ref="E38:F38"/>
    <mergeCell ref="G38:I38"/>
    <mergeCell ref="E40:F40"/>
    <mergeCell ref="G40:I40"/>
    <mergeCell ref="E42:F42"/>
    <mergeCell ref="G42:I42"/>
    <mergeCell ref="E95:F95"/>
    <mergeCell ref="G95:I95"/>
    <mergeCell ref="J95:Q95"/>
    <mergeCell ref="R95:AZ95"/>
    <mergeCell ref="E115:K115"/>
    <mergeCell ref="L115:BG115"/>
    <mergeCell ref="BA112:BC112"/>
    <mergeCell ref="E109:F109"/>
    <mergeCell ref="R105:AZ105"/>
    <mergeCell ref="G108:I108"/>
    <mergeCell ref="G109:I109"/>
    <mergeCell ref="G111:I111"/>
    <mergeCell ref="R107:AZ107"/>
    <mergeCell ref="R108:AZ108"/>
    <mergeCell ref="E108:F108"/>
    <mergeCell ref="J108:Q108"/>
    <mergeCell ref="BA105:BC105"/>
    <mergeCell ref="BA106:BC106"/>
    <mergeCell ref="BA107:BC107"/>
    <mergeCell ref="BA108:BC108"/>
    <mergeCell ref="BA109:BC109"/>
    <mergeCell ref="BA111:BC111"/>
    <mergeCell ref="G110:I110"/>
    <mergeCell ref="J110:Q110"/>
    <mergeCell ref="R110:AZ110"/>
    <mergeCell ref="BA110:BC110"/>
    <mergeCell ref="R109:AZ109"/>
    <mergeCell ref="R111:AZ111"/>
    <mergeCell ref="J104:Q104"/>
    <mergeCell ref="J105:Q105"/>
    <mergeCell ref="J106:Q106"/>
    <mergeCell ref="J107:Q107"/>
    <mergeCell ref="R104:AZ104"/>
    <mergeCell ref="BA104:BC104"/>
    <mergeCell ref="J109:Q109"/>
    <mergeCell ref="J111:Q111"/>
    <mergeCell ref="G105:I105"/>
    <mergeCell ref="G106:I106"/>
    <mergeCell ref="G107:I107"/>
    <mergeCell ref="AO133:AQ133"/>
    <mergeCell ref="AR132:AT132"/>
    <mergeCell ref="AR133:AT133"/>
    <mergeCell ref="AU132:AW132"/>
    <mergeCell ref="AU133:AW133"/>
    <mergeCell ref="AX132:AZ132"/>
    <mergeCell ref="AX133:AZ133"/>
    <mergeCell ref="BA132:BE132"/>
    <mergeCell ref="BA133:BE133"/>
    <mergeCell ref="G103:I103"/>
    <mergeCell ref="J103:Q103"/>
    <mergeCell ref="R103:AZ103"/>
    <mergeCell ref="BA103:BC103"/>
    <mergeCell ref="BD103:BG103"/>
    <mergeCell ref="G89:I89"/>
    <mergeCell ref="G90:I90"/>
    <mergeCell ref="G91:I91"/>
    <mergeCell ref="G92:I92"/>
    <mergeCell ref="G93:I93"/>
    <mergeCell ref="J92:Q92"/>
    <mergeCell ref="J93:Q93"/>
    <mergeCell ref="J94:Q94"/>
    <mergeCell ref="R89:AZ89"/>
    <mergeCell ref="J90:Q90"/>
    <mergeCell ref="R90:AZ90"/>
    <mergeCell ref="J91:Q91"/>
    <mergeCell ref="R91:AZ91"/>
    <mergeCell ref="R92:AZ92"/>
    <mergeCell ref="R93:AZ93"/>
    <mergeCell ref="R94:AZ94"/>
    <mergeCell ref="J89:Q89"/>
    <mergeCell ref="BA100:BC100"/>
    <mergeCell ref="J98:Q98"/>
    <mergeCell ref="BA35:BC35"/>
    <mergeCell ref="BD70:BG70"/>
    <mergeCell ref="G76:I76"/>
    <mergeCell ref="J76:Q76"/>
    <mergeCell ref="R76:AZ76"/>
    <mergeCell ref="BA76:BC76"/>
    <mergeCell ref="BD76:BG76"/>
    <mergeCell ref="G71:I71"/>
    <mergeCell ref="R72:AZ72"/>
    <mergeCell ref="G72:I72"/>
    <mergeCell ref="G70:I70"/>
    <mergeCell ref="J70:Q70"/>
    <mergeCell ref="R70:AZ70"/>
    <mergeCell ref="BA70:BC70"/>
    <mergeCell ref="BA71:BC71"/>
    <mergeCell ref="BA72:BC72"/>
    <mergeCell ref="BA73:BC73"/>
    <mergeCell ref="R71:AZ71"/>
    <mergeCell ref="J72:Q72"/>
    <mergeCell ref="BA38:BC38"/>
    <mergeCell ref="BD38:BG38"/>
    <mergeCell ref="A186:C186"/>
    <mergeCell ref="E105:F105"/>
    <mergeCell ref="E106:F106"/>
    <mergeCell ref="R106:AZ106"/>
    <mergeCell ref="E107:F107"/>
    <mergeCell ref="E71:F71"/>
    <mergeCell ref="E70:F70"/>
    <mergeCell ref="E103:F103"/>
    <mergeCell ref="G77:I77"/>
    <mergeCell ref="G80:I80"/>
    <mergeCell ref="G94:I94"/>
    <mergeCell ref="E110:F110"/>
    <mergeCell ref="E78:F78"/>
    <mergeCell ref="E111:F111"/>
    <mergeCell ref="E94:F94"/>
    <mergeCell ref="E92:F92"/>
    <mergeCell ref="E93:F93"/>
    <mergeCell ref="E90:F90"/>
    <mergeCell ref="E91:F91"/>
    <mergeCell ref="E104:F104"/>
    <mergeCell ref="R80:AZ80"/>
    <mergeCell ref="J80:Q80"/>
    <mergeCell ref="R78:AZ78"/>
    <mergeCell ref="G78:I78"/>
    <mergeCell ref="E6:K7"/>
    <mergeCell ref="L6:X7"/>
    <mergeCell ref="Y6:AG7"/>
    <mergeCell ref="AH6:BG7"/>
    <mergeCell ref="AH8:BG9"/>
    <mergeCell ref="Y8:AG9"/>
    <mergeCell ref="L8:X9"/>
    <mergeCell ref="E8:K9"/>
    <mergeCell ref="R77:AZ77"/>
    <mergeCell ref="J71:Q71"/>
    <mergeCell ref="E10:BG10"/>
    <mergeCell ref="E24:F24"/>
    <mergeCell ref="E26:F26"/>
    <mergeCell ref="G24:I24"/>
    <mergeCell ref="G25:I25"/>
    <mergeCell ref="G26:I26"/>
    <mergeCell ref="BD15:BG15"/>
    <mergeCell ref="E16:F16"/>
    <mergeCell ref="E15:F15"/>
    <mergeCell ref="G15:I15"/>
    <mergeCell ref="G16:I16"/>
    <mergeCell ref="J15:Q15"/>
    <mergeCell ref="BA15:BC15"/>
    <mergeCell ref="R15:AZ15"/>
    <mergeCell ref="AA163:AO163"/>
    <mergeCell ref="G159:U159"/>
    <mergeCell ref="G160:U162"/>
    <mergeCell ref="X160:AN162"/>
    <mergeCell ref="AQ160:BE162"/>
    <mergeCell ref="X159:AN159"/>
    <mergeCell ref="AQ159:BE159"/>
    <mergeCell ref="G104:I104"/>
    <mergeCell ref="E89:F89"/>
    <mergeCell ref="L116:BG116"/>
    <mergeCell ref="L117:BG117"/>
    <mergeCell ref="L118:BG118"/>
    <mergeCell ref="L119:BG119"/>
    <mergeCell ref="L120:BG120"/>
    <mergeCell ref="L122:BG122"/>
    <mergeCell ref="L123:BG123"/>
    <mergeCell ref="E116:K116"/>
    <mergeCell ref="E117:K117"/>
    <mergeCell ref="E121:K121"/>
    <mergeCell ref="L121:BG121"/>
    <mergeCell ref="E118:K118"/>
    <mergeCell ref="E119:K119"/>
    <mergeCell ref="E120:K120"/>
    <mergeCell ref="E122:K122"/>
    <mergeCell ref="BA78:BC78"/>
    <mergeCell ref="G137:BE138"/>
    <mergeCell ref="I131:AH131"/>
    <mergeCell ref="I132:AH132"/>
    <mergeCell ref="I133:AH133"/>
    <mergeCell ref="I134:AH134"/>
    <mergeCell ref="E79:F79"/>
    <mergeCell ref="G79:I79"/>
    <mergeCell ref="J79:Q79"/>
    <mergeCell ref="R79:AZ79"/>
    <mergeCell ref="BA79:BC79"/>
    <mergeCell ref="E123:K123"/>
    <mergeCell ref="BA134:BE134"/>
    <mergeCell ref="AK134:AZ134"/>
    <mergeCell ref="AK131:AN131"/>
    <mergeCell ref="AK130:BE130"/>
    <mergeCell ref="AK132:AN132"/>
    <mergeCell ref="AK133:AN133"/>
    <mergeCell ref="AO131:AQ131"/>
    <mergeCell ref="AR131:AT131"/>
    <mergeCell ref="AU131:AW131"/>
    <mergeCell ref="AX131:AZ131"/>
    <mergeCell ref="BA131:BE131"/>
    <mergeCell ref="AO132:AQ132"/>
  </mergeCells>
  <phoneticPr fontId="5" type="noConversion"/>
  <conditionalFormatting sqref="E14:BG100">
    <cfRule type="expression" dxfId="16" priority="8">
      <formula>AND($BI14=1,$BJ14=1,$BK14)</formula>
    </cfRule>
    <cfRule type="expression" dxfId="15" priority="10">
      <formula>AND($BI14=1,NOT($BJ14=1),$BK14)</formula>
    </cfRule>
  </conditionalFormatting>
  <conditionalFormatting sqref="E26:BG27">
    <cfRule type="expression" dxfId="14" priority="1">
      <formula>AND($BK$26,$BK$27)</formula>
    </cfRule>
  </conditionalFormatting>
  <conditionalFormatting sqref="E104:BG111">
    <cfRule type="expression" dxfId="13" priority="13">
      <formula>AND($BI104,$BK104)</formula>
    </cfRule>
  </conditionalFormatting>
  <conditionalFormatting sqref="G14:G100">
    <cfRule type="expression" dxfId="12" priority="7">
      <formula>AND($BK14,ISBLANK($G14))</formula>
    </cfRule>
    <cfRule type="expression" dxfId="11" priority="11">
      <formula>AND($BK14,NOT(ISBLANK($G14)))</formula>
    </cfRule>
  </conditionalFormatting>
  <conditionalFormatting sqref="G104:G111">
    <cfRule type="expression" dxfId="10" priority="41">
      <formula>$BK104</formula>
    </cfRule>
  </conditionalFormatting>
  <conditionalFormatting sqref="G131:I134">
    <cfRule type="expression" dxfId="9" priority="180">
      <formula>$BI131</formula>
    </cfRule>
  </conditionalFormatting>
  <conditionalFormatting sqref="G104:BG111">
    <cfRule type="expression" dxfId="8" priority="24">
      <formula>AND($BK104,NOT($BI104))</formula>
    </cfRule>
  </conditionalFormatting>
  <conditionalFormatting sqref="L6 AH6 L8 AH8">
    <cfRule type="cellIs" dxfId="7" priority="2" operator="equal">
      <formula>""</formula>
    </cfRule>
  </conditionalFormatting>
  <conditionalFormatting sqref="L8">
    <cfRule type="cellIs" dxfId="6" priority="6" operator="notBetween">
      <formula>1000000</formula>
      <formula>9999999</formula>
    </cfRule>
  </conditionalFormatting>
  <conditionalFormatting sqref="L116:BG123">
    <cfRule type="expression" dxfId="5" priority="36">
      <formula>AND(ISBLANK($L116),$BI116)</formula>
    </cfRule>
  </conditionalFormatting>
  <conditionalFormatting sqref="AH6">
    <cfRule type="notContainsText" dxfId="4" priority="3" operator="notContains" text="@student.tudelft.nl">
      <formula>ISERROR(SEARCH("@student.tudelft.nl",AH6))</formula>
    </cfRule>
  </conditionalFormatting>
  <conditionalFormatting sqref="AO132:AZ133">
    <cfRule type="colorScale" priority="70">
      <colorScale>
        <cfvo type="num" val="15"/>
        <cfvo type="num" val="20"/>
        <color theme="0"/>
        <color theme="5"/>
      </colorScale>
    </cfRule>
  </conditionalFormatting>
  <conditionalFormatting sqref="AZ14:AZ100">
    <cfRule type="expression" dxfId="3" priority="12">
      <formula>AND($BP14=1,NOT($BQ14))</formula>
    </cfRule>
  </conditionalFormatting>
  <conditionalFormatting sqref="BA134">
    <cfRule type="cellIs" dxfId="2" priority="106" operator="lessThan">
      <formula>120</formula>
    </cfRule>
  </conditionalFormatting>
  <dataValidations xWindow="49" yWindow="633" count="22">
    <dataValidation type="list" allowBlank="1" showInputMessage="1" showErrorMessage="1" promptTitle="Enter 'y' to choose course" prompt="or choose from dropdown" sqref="E77:E81 E33:E34 E39:E43 E16:E28" xr:uid="{00000000-0002-0000-0100-000000000000}">
      <formula1>"y,n"</formula1>
    </dataValidation>
    <dataValidation type="list" allowBlank="1" showInputMessage="1" showErrorMessage="1" errorTitle="Invalid entry" error="Please choose a year from the drop down menu." promptTitle="Enter year" prompt="in which you plan to take this course" sqref="G104:G111 G71:G72 G33:G34 G39:G43 G90:G99 G77:G81" xr:uid="{00000000-0002-0000-0100-000002000000}">
      <formula1>"1,2"</formula1>
    </dataValidation>
    <dataValidation type="whole" allowBlank="1" showInputMessage="1" showErrorMessage="1" errorTitle="Invalid student number" error="Must be 7 digits!" promptTitle="Enter student number" prompt="Must be 7 digits" sqref="L8" xr:uid="{8A97135C-EC68-432D-8BDA-419539D894E7}">
      <formula1>1000000</formula1>
      <formula2>9999999</formula2>
    </dataValidation>
    <dataValidation type="custom" allowBlank="1" showInputMessage="1" showErrorMessage="1" errorTitle="Invalid e-mail" error="Must contain&quot;@student.tudelft.nl&quot;" promptTitle="Enter university e-mail" prompt="Must contain @student.tudelft.nl" sqref="AH6" xr:uid="{2C35C1C9-F81F-4D5F-9962-77CF5D396DD9}">
      <formula1>ISNUMBER(SEARCH("@student.tudelft.nl",AH6))</formula1>
    </dataValidation>
    <dataValidation allowBlank="1" promptTitle="Put &quot;x&quot; in planned quarter." prompt="It is common to do the internship in Q1 of year 2." sqref="BA78:BC79" xr:uid="{16651624-E923-486C-8A83-4B593BBFFCC6}"/>
    <dataValidation allowBlank="1" showInputMessage="1" showErrorMessage="1" prompt="Obligatory course requirements met" sqref="BI132" xr:uid="{24F75C3D-FE33-4246-811F-5F7994B9B297}"/>
    <dataValidation allowBlank="1" showInputMessage="1" showErrorMessage="1" prompt="Total programme has at least 120 EC" sqref="BI133" xr:uid="{04059EB2-C6A4-4382-BFCA-3F9249E81022}"/>
    <dataValidation allowBlank="1" showInputMessage="1" showErrorMessage="1" prompt="Free electives complete &amp; motivated" sqref="BI134" xr:uid="{29414897-F59A-4F1F-AE00-60756C943128}"/>
    <dataValidation allowBlank="1" showInputMessage="1" showErrorMessage="1" prompt="Student name" sqref="BJ131" xr:uid="{E1A4485E-B860-427B-8720-08CD57FFE04E}"/>
    <dataValidation allowBlank="1" showInputMessage="1" showErrorMessage="1" prompt="Student number" sqref="BK131" xr:uid="{C23F0C3F-F00D-4C44-94F2-03465A64554A}"/>
    <dataValidation allowBlank="1" showInputMessage="1" showErrorMessage="1" prompt="Student email" sqref="BL131" xr:uid="{5923BAF0-A57B-45A2-A584-E5796FBA3F82}"/>
    <dataValidation allowBlank="1" showInputMessage="1" showErrorMessage="1" prompt="Student optional_x000a_" sqref="BM131" xr:uid="{CABF69C2-33A4-44D1-91C9-57ACA8D92E05}"/>
    <dataValidation type="list" allowBlank="1" showInputMessage="1" showErrorMessage="1" errorTitle="Invalid entry" error="Please choose a year from the drop down menu." promptTitle="Enter year" prompt="in which you plan to take this course" sqref="G16:I28" xr:uid="{60C69F5B-E420-4B39-A2B3-F145355F6D91}">
      <formula1>",1,2"</formula1>
    </dataValidation>
    <dataValidation type="list" allowBlank="1" showInputMessage="1" showErrorMessage="1" sqref="BG104:BG111" xr:uid="{8E83CBE8-D4F9-41F6-B1D1-A4516A8675BD}">
      <formula1>"4"</formula1>
    </dataValidation>
    <dataValidation type="whole" operator="greaterThanOrEqual" allowBlank="1" showInputMessage="1" showErrorMessage="1" sqref="BA104:BC111" xr:uid="{6ADCE539-B97D-433E-85FE-56636CBD8535}">
      <formula1>0</formula1>
    </dataValidation>
    <dataValidation allowBlank="1" showInputMessage="1" showErrorMessage="1" prompt="Personal info complete" sqref="BI131" xr:uid="{84D75826-108B-4920-863D-C73344F6FEA2}"/>
    <dataValidation type="list" allowBlank="1" showInputMessage="1" showErrorMessage="1" sqref="BD104:BD111" xr:uid="{D82BD093-1725-4FDE-9FFF-486F43B14CF6}">
      <formula1>"1"</formula1>
    </dataValidation>
    <dataValidation type="list" allowBlank="1" showInputMessage="1" showErrorMessage="1" sqref="BE104:BE111" xr:uid="{3E3A5896-EEC7-4EB7-82A3-870612498AA5}">
      <formula1>"2"</formula1>
    </dataValidation>
    <dataValidation type="list" allowBlank="1" showInputMessage="1" showErrorMessage="1" sqref="BF104:BF111" xr:uid="{181E2AA2-CC43-4794-9C7A-3F9FF7D6C0FE}">
      <formula1>"3"</formula1>
    </dataValidation>
    <dataValidation allowBlank="1" showInputMessage="1" showErrorMessage="1" prompt="Make sure the comment fits inside the cell!" sqref="G137:BE138" xr:uid="{8E4F5DA7-4AAE-483B-8556-E6710F8D099A}"/>
    <dataValidation allowBlank="1" showInputMessage="1" showErrorMessage="1" promptTitle="Write SHORT motivation" prompt="Make sure your comment fits inside the cell." sqref="L116:BG123" xr:uid="{2D60BC24-0F76-49AA-8EDA-50372C05D042}"/>
    <dataValidation allowBlank="1" showInputMessage="1" showErrorMessage="1" sqref="E30:BG30 E36:BG36 E46:E53 G46:BG53 F47:F53" xr:uid="{0DCEAC47-6E26-4C11-B2A9-9687A2007496}"/>
  </dataValidations>
  <hyperlinks>
    <hyperlink ref="AK153" r:id="rId1" xr:uid="{D1AB633A-92F4-4336-A4DE-76616E155255}"/>
  </hyperlinks>
  <pageMargins left="0.39370078740157483" right="0.39370078740157483" top="0.19685039370078741" bottom="0.19685039370078741" header="0.31496062992125984" footer="0.31496062992125984"/>
  <pageSetup paperSize="9" orientation="portrait" r:id="rId2"/>
  <rowBreaks count="2" manualBreakCount="2">
    <brk id="62" max="16383" man="1"/>
    <brk id="124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xWindow="49" yWindow="633" count="1">
        <x14:dataValidation type="list" allowBlank="1" showInputMessage="1" showErrorMessage="1" xr:uid="{8E5912F2-D824-4692-9DB3-67C9BF28757D}">
          <x14:formula1>
            <xm:f>INDIRECT('Course lists'!$O$1)</xm:f>
          </x14:formula1>
          <xm:sqref>R90:AZ99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803FD-923D-4746-A5A6-95FFFD3E8D1C}">
  <dimension ref="A1:O38"/>
  <sheetViews>
    <sheetView workbookViewId="0">
      <selection activeCell="A3" sqref="A3"/>
    </sheetView>
  </sheetViews>
  <sheetFormatPr defaultRowHeight="15"/>
  <cols>
    <col min="1" max="1" width="20.7109375" customWidth="1"/>
    <col min="2" max="2" width="60.7109375" customWidth="1"/>
    <col min="3" max="7" width="5.7109375" customWidth="1"/>
    <col min="8" max="8" width="5.7109375" style="7" customWidth="1"/>
    <col min="9" max="9" width="20.7109375" customWidth="1"/>
    <col min="10" max="10" width="60.7109375" customWidth="1"/>
    <col min="11" max="15" width="5.7109375" customWidth="1"/>
  </cols>
  <sheetData>
    <row r="1" spans="1:15">
      <c r="A1" s="38" t="s">
        <v>135</v>
      </c>
      <c r="B1" s="65"/>
      <c r="C1" s="65" t="s">
        <v>136</v>
      </c>
      <c r="D1" s="40">
        <f>98-COUNTIF($B$4:$B$100,"")</f>
        <v>1</v>
      </c>
      <c r="E1" s="42"/>
      <c r="F1" s="65"/>
      <c r="G1" s="41" t="str">
        <f>"'Course lists'!$B$3:$B$"&amp;$D$1+2</f>
        <v>'Course lists'!$B$3:$B$3</v>
      </c>
      <c r="I1" s="38" t="s">
        <v>137</v>
      </c>
      <c r="J1" s="40"/>
      <c r="K1" s="65" t="s">
        <v>136</v>
      </c>
      <c r="L1" s="40">
        <f>98-COUNTIF($J$3:$J$100,"")</f>
        <v>33</v>
      </c>
      <c r="M1" s="42"/>
      <c r="N1" s="65"/>
      <c r="O1" s="41" t="str">
        <f>"'Course lists'!$J$3:$J$"&amp;$L$1+2</f>
        <v>'Course lists'!$J$3:$J$35</v>
      </c>
    </row>
    <row r="2" spans="1:15">
      <c r="A2" s="42" t="s">
        <v>34</v>
      </c>
      <c r="B2" s="42" t="s">
        <v>35</v>
      </c>
      <c r="C2" s="66" t="s">
        <v>36</v>
      </c>
      <c r="D2" s="66" t="s">
        <v>23</v>
      </c>
      <c r="E2" s="66" t="s">
        <v>24</v>
      </c>
      <c r="F2" s="66" t="s">
        <v>25</v>
      </c>
      <c r="G2" s="66" t="s">
        <v>26</v>
      </c>
      <c r="I2" s="42" t="s">
        <v>34</v>
      </c>
      <c r="J2" s="42" t="s">
        <v>35</v>
      </c>
      <c r="K2" s="66" t="s">
        <v>36</v>
      </c>
      <c r="L2" s="66" t="s">
        <v>23</v>
      </c>
      <c r="M2" s="66" t="s">
        <v>24</v>
      </c>
      <c r="N2" s="66" t="s">
        <v>25</v>
      </c>
      <c r="O2" s="66" t="s">
        <v>26</v>
      </c>
    </row>
    <row r="3" spans="1:15">
      <c r="A3" t="s">
        <v>138</v>
      </c>
      <c r="C3" s="116"/>
      <c r="D3" s="116"/>
      <c r="E3" s="116"/>
      <c r="F3" s="116"/>
      <c r="G3" s="116"/>
      <c r="I3" s="43" t="s">
        <v>139</v>
      </c>
      <c r="J3" s="43" t="s">
        <v>140</v>
      </c>
      <c r="K3" s="44">
        <v>3</v>
      </c>
      <c r="L3" s="116">
        <v>1</v>
      </c>
      <c r="M3" s="116"/>
      <c r="N3" s="116"/>
      <c r="O3" s="116"/>
    </row>
    <row r="4" spans="1:15">
      <c r="A4" s="67"/>
      <c r="B4" s="43"/>
      <c r="C4" s="44"/>
      <c r="D4" s="116"/>
      <c r="E4" s="116"/>
      <c r="F4" s="116"/>
      <c r="G4" s="116"/>
      <c r="I4" s="43" t="s">
        <v>141</v>
      </c>
      <c r="J4" s="43" t="s">
        <v>142</v>
      </c>
      <c r="K4" s="44">
        <v>3</v>
      </c>
      <c r="L4" s="116">
        <v>1</v>
      </c>
      <c r="M4" s="116"/>
      <c r="N4" s="116"/>
      <c r="O4" s="116"/>
    </row>
    <row r="5" spans="1:15">
      <c r="A5" s="43"/>
      <c r="B5" s="43"/>
      <c r="C5" s="44"/>
      <c r="D5" s="116"/>
      <c r="E5" s="116"/>
      <c r="F5" s="116"/>
      <c r="G5" s="116"/>
      <c r="I5" s="45" t="s">
        <v>143</v>
      </c>
      <c r="J5" s="45" t="s">
        <v>144</v>
      </c>
      <c r="K5" s="44">
        <v>3</v>
      </c>
      <c r="L5" s="116">
        <v>1</v>
      </c>
      <c r="M5" s="116"/>
      <c r="N5" s="116"/>
      <c r="O5" s="116"/>
    </row>
    <row r="6" spans="1:15">
      <c r="A6" s="43"/>
      <c r="B6" s="43"/>
      <c r="C6" s="44"/>
      <c r="D6" s="116"/>
      <c r="E6" s="116"/>
      <c r="F6" s="116"/>
      <c r="G6" s="116"/>
      <c r="I6" s="43" t="s">
        <v>145</v>
      </c>
      <c r="J6" s="43" t="s">
        <v>146</v>
      </c>
      <c r="K6" s="44">
        <v>3</v>
      </c>
      <c r="L6" s="116"/>
      <c r="M6" s="116"/>
      <c r="N6" s="116">
        <v>3</v>
      </c>
      <c r="O6" s="116"/>
    </row>
    <row r="7" spans="1:15">
      <c r="A7" s="67"/>
      <c r="B7" s="43"/>
      <c r="C7" s="44"/>
      <c r="D7" s="116"/>
      <c r="E7" s="116"/>
      <c r="F7" s="116"/>
      <c r="G7" s="116"/>
      <c r="I7" s="43" t="s">
        <v>147</v>
      </c>
      <c r="J7" s="43" t="s">
        <v>148</v>
      </c>
      <c r="K7" s="44">
        <v>5</v>
      </c>
      <c r="L7" s="116"/>
      <c r="M7" s="116"/>
      <c r="N7" s="116">
        <v>3</v>
      </c>
      <c r="O7" s="116"/>
    </row>
    <row r="8" spans="1:15">
      <c r="A8" s="43"/>
      <c r="B8" s="43"/>
      <c r="C8" s="44"/>
      <c r="D8" s="116"/>
      <c r="E8" s="116"/>
      <c r="F8" s="116"/>
      <c r="G8" s="116"/>
      <c r="I8" s="43" t="s">
        <v>149</v>
      </c>
      <c r="J8" s="43" t="s">
        <v>150</v>
      </c>
      <c r="K8" s="44">
        <v>3</v>
      </c>
      <c r="L8" s="116"/>
      <c r="M8" s="116"/>
      <c r="N8" s="116">
        <v>3</v>
      </c>
      <c r="O8" s="116"/>
    </row>
    <row r="9" spans="1:15">
      <c r="A9" s="43"/>
      <c r="B9" s="43"/>
      <c r="C9" s="44"/>
      <c r="D9" s="116"/>
      <c r="E9" s="116"/>
      <c r="F9" s="116"/>
      <c r="G9" s="116"/>
      <c r="I9" s="43" t="s">
        <v>151</v>
      </c>
      <c r="J9" s="43" t="s">
        <v>152</v>
      </c>
      <c r="K9" s="44">
        <v>3</v>
      </c>
      <c r="L9" s="116"/>
      <c r="M9" s="116"/>
      <c r="N9" s="116"/>
      <c r="O9" s="116">
        <v>4</v>
      </c>
    </row>
    <row r="10" spans="1:15">
      <c r="A10" s="43"/>
      <c r="B10" s="43"/>
      <c r="C10" s="44"/>
      <c r="D10" s="116"/>
      <c r="E10" s="116"/>
      <c r="F10" s="116"/>
      <c r="G10" s="116"/>
      <c r="I10" s="43" t="s">
        <v>153</v>
      </c>
      <c r="J10" s="43" t="s">
        <v>154</v>
      </c>
      <c r="K10" s="44">
        <v>4</v>
      </c>
      <c r="L10" s="116"/>
      <c r="M10" s="116">
        <v>2</v>
      </c>
      <c r="N10" s="116"/>
      <c r="O10" s="116"/>
    </row>
    <row r="11" spans="1:15">
      <c r="A11" s="43"/>
      <c r="B11" s="43"/>
      <c r="C11" s="44"/>
      <c r="D11" s="116"/>
      <c r="E11" s="116"/>
      <c r="F11" s="116"/>
      <c r="G11" s="116"/>
      <c r="I11" s="43" t="s">
        <v>155</v>
      </c>
      <c r="J11" s="43" t="s">
        <v>156</v>
      </c>
      <c r="K11" s="44">
        <v>3</v>
      </c>
      <c r="L11" s="116"/>
      <c r="M11" s="116"/>
      <c r="N11" s="116">
        <v>3</v>
      </c>
      <c r="O11" s="116"/>
    </row>
    <row r="12" spans="1:15">
      <c r="A12" s="43"/>
      <c r="B12" s="43"/>
      <c r="C12" s="44"/>
      <c r="D12" s="116"/>
      <c r="E12" s="116"/>
      <c r="F12" s="116"/>
      <c r="G12" s="116"/>
      <c r="I12" s="43" t="s">
        <v>157</v>
      </c>
      <c r="J12" s="43" t="s">
        <v>158</v>
      </c>
      <c r="K12" s="44">
        <v>4</v>
      </c>
      <c r="L12" s="116"/>
      <c r="M12" s="116">
        <v>2</v>
      </c>
      <c r="N12" s="116"/>
      <c r="O12" s="116"/>
    </row>
    <row r="13" spans="1:15">
      <c r="A13" s="43"/>
      <c r="B13" s="43"/>
      <c r="C13" s="44"/>
      <c r="D13" s="116"/>
      <c r="E13" s="116"/>
      <c r="F13" s="116"/>
      <c r="G13" s="116"/>
      <c r="I13" s="43" t="s">
        <v>159</v>
      </c>
      <c r="J13" s="43" t="s">
        <v>160</v>
      </c>
      <c r="K13" s="44">
        <v>4</v>
      </c>
      <c r="L13" s="116"/>
      <c r="M13" s="116"/>
      <c r="N13" s="116">
        <v>3</v>
      </c>
      <c r="O13" s="116"/>
    </row>
    <row r="14" spans="1:15">
      <c r="A14" s="43"/>
      <c r="B14" s="43"/>
      <c r="C14" s="44"/>
      <c r="D14" s="116"/>
      <c r="E14" s="116"/>
      <c r="F14" s="116"/>
      <c r="G14" s="116"/>
      <c r="I14" s="415" t="s">
        <v>161</v>
      </c>
      <c r="J14" s="43" t="s">
        <v>162</v>
      </c>
      <c r="K14" s="44">
        <v>4</v>
      </c>
      <c r="L14" s="116"/>
      <c r="M14" s="116"/>
      <c r="N14" s="116">
        <v>3</v>
      </c>
      <c r="O14" s="116"/>
    </row>
    <row r="15" spans="1:15">
      <c r="A15" s="43"/>
      <c r="B15" s="43"/>
      <c r="C15" s="44"/>
      <c r="D15" s="116"/>
      <c r="E15" s="116"/>
      <c r="F15" s="116"/>
      <c r="G15" s="116"/>
      <c r="I15" s="43" t="s">
        <v>163</v>
      </c>
      <c r="J15" s="43" t="s">
        <v>164</v>
      </c>
      <c r="K15" s="44">
        <v>4</v>
      </c>
      <c r="L15" s="116"/>
      <c r="M15" s="116"/>
      <c r="N15" s="116">
        <v>3</v>
      </c>
      <c r="O15" s="116"/>
    </row>
    <row r="16" spans="1:15">
      <c r="A16" s="43"/>
      <c r="B16" s="43"/>
      <c r="C16" s="44"/>
      <c r="D16" s="116"/>
      <c r="E16" s="116"/>
      <c r="F16" s="116"/>
      <c r="G16" s="116"/>
      <c r="I16" s="43" t="s">
        <v>65</v>
      </c>
      <c r="J16" s="43" t="s">
        <v>66</v>
      </c>
      <c r="K16" s="44">
        <v>3</v>
      </c>
      <c r="L16" s="116"/>
      <c r="M16" s="116"/>
      <c r="N16" s="116">
        <v>3</v>
      </c>
      <c r="O16" s="116"/>
    </row>
    <row r="17" spans="1:15">
      <c r="A17" s="43"/>
      <c r="B17" s="43"/>
      <c r="C17" s="44"/>
      <c r="D17" s="116"/>
      <c r="E17" s="116"/>
      <c r="F17" s="116"/>
      <c r="G17" s="116"/>
      <c r="I17" s="43" t="s">
        <v>72</v>
      </c>
      <c r="J17" s="43" t="s">
        <v>73</v>
      </c>
      <c r="K17" s="44">
        <v>3</v>
      </c>
      <c r="L17" s="116"/>
      <c r="M17" s="116"/>
      <c r="N17" s="116"/>
      <c r="O17" s="116">
        <v>4</v>
      </c>
    </row>
    <row r="18" spans="1:15">
      <c r="A18" s="43"/>
      <c r="B18" s="43"/>
      <c r="C18" s="44"/>
      <c r="D18" s="116"/>
      <c r="E18" s="116"/>
      <c r="F18" s="116"/>
      <c r="G18" s="116"/>
      <c r="I18" s="43" t="s">
        <v>74</v>
      </c>
      <c r="J18" s="43" t="s">
        <v>75</v>
      </c>
      <c r="K18" s="44">
        <v>3</v>
      </c>
      <c r="L18" s="116"/>
      <c r="M18" s="116"/>
      <c r="N18" s="116"/>
      <c r="O18" s="116">
        <v>4</v>
      </c>
    </row>
    <row r="19" spans="1:15">
      <c r="A19" s="43"/>
      <c r="B19" s="43"/>
      <c r="C19" s="44"/>
      <c r="D19" s="116"/>
      <c r="E19" s="116"/>
      <c r="F19" s="116"/>
      <c r="G19" s="116"/>
      <c r="I19" s="43" t="s">
        <v>67</v>
      </c>
      <c r="J19" s="43" t="s">
        <v>68</v>
      </c>
      <c r="K19" s="44">
        <v>3</v>
      </c>
      <c r="L19" s="116"/>
      <c r="M19" s="116"/>
      <c r="N19" s="116"/>
      <c r="O19" s="116">
        <v>4</v>
      </c>
    </row>
    <row r="20" spans="1:15">
      <c r="A20" s="45"/>
      <c r="B20" s="43"/>
      <c r="C20" s="44"/>
      <c r="D20" s="116"/>
      <c r="E20" s="116"/>
      <c r="F20" s="116"/>
      <c r="G20" s="116"/>
      <c r="I20" t="s">
        <v>165</v>
      </c>
      <c r="J20" t="s">
        <v>166</v>
      </c>
      <c r="K20" s="116">
        <v>4</v>
      </c>
      <c r="L20" s="116"/>
      <c r="M20" s="116"/>
      <c r="N20" s="116"/>
      <c r="O20" s="116">
        <v>4</v>
      </c>
    </row>
    <row r="21" spans="1:15">
      <c r="A21" s="45"/>
      <c r="B21" s="43"/>
      <c r="C21" s="44"/>
      <c r="D21" s="116"/>
      <c r="E21" s="116"/>
      <c r="F21" s="116"/>
      <c r="G21" s="116"/>
      <c r="I21" t="s">
        <v>167</v>
      </c>
      <c r="J21" t="s">
        <v>168</v>
      </c>
      <c r="K21" s="116">
        <v>3</v>
      </c>
      <c r="L21" s="116"/>
      <c r="M21" s="116"/>
      <c r="N21" s="116"/>
      <c r="O21" s="116">
        <v>4</v>
      </c>
    </row>
    <row r="22" spans="1:15">
      <c r="I22" t="s">
        <v>76</v>
      </c>
      <c r="J22" t="s">
        <v>77</v>
      </c>
      <c r="K22" s="116">
        <v>4</v>
      </c>
      <c r="L22" s="116"/>
      <c r="M22" s="116"/>
      <c r="N22" s="116"/>
      <c r="O22" s="116">
        <v>4</v>
      </c>
    </row>
    <row r="23" spans="1:15">
      <c r="I23" t="s">
        <v>169</v>
      </c>
      <c r="J23" t="s">
        <v>170</v>
      </c>
      <c r="K23" s="116">
        <v>3</v>
      </c>
      <c r="L23" s="116">
        <v>1</v>
      </c>
      <c r="M23" s="116"/>
      <c r="N23" s="116"/>
      <c r="O23" s="116"/>
    </row>
    <row r="24" spans="1:15">
      <c r="I24" t="s">
        <v>171</v>
      </c>
      <c r="J24" t="s">
        <v>172</v>
      </c>
      <c r="K24" s="116">
        <v>3</v>
      </c>
      <c r="L24" s="116">
        <v>1</v>
      </c>
      <c r="M24" s="116"/>
      <c r="N24" s="116"/>
      <c r="O24" s="116"/>
    </row>
    <row r="25" spans="1:15">
      <c r="I25" t="s">
        <v>173</v>
      </c>
      <c r="J25" t="s">
        <v>174</v>
      </c>
      <c r="K25" s="116">
        <v>4</v>
      </c>
      <c r="L25" s="116"/>
      <c r="M25" s="116"/>
      <c r="N25" s="116">
        <v>3</v>
      </c>
      <c r="O25" s="116"/>
    </row>
    <row r="26" spans="1:15">
      <c r="I26" t="s">
        <v>175</v>
      </c>
      <c r="J26" t="s">
        <v>176</v>
      </c>
      <c r="K26" s="116">
        <v>4</v>
      </c>
      <c r="L26" s="116"/>
      <c r="M26" s="116"/>
      <c r="N26" s="116"/>
      <c r="O26" s="116">
        <v>4</v>
      </c>
    </row>
    <row r="27" spans="1:15">
      <c r="I27" t="s">
        <v>177</v>
      </c>
      <c r="J27" t="s">
        <v>178</v>
      </c>
      <c r="K27" s="116">
        <v>4</v>
      </c>
      <c r="L27" s="116"/>
      <c r="M27" s="116">
        <v>2</v>
      </c>
      <c r="N27" s="116"/>
      <c r="O27" s="116"/>
    </row>
    <row r="28" spans="1:15">
      <c r="I28" t="s">
        <v>179</v>
      </c>
      <c r="J28" t="s">
        <v>180</v>
      </c>
      <c r="K28" s="116">
        <v>3</v>
      </c>
      <c r="L28" s="116"/>
      <c r="M28" s="116">
        <v>2</v>
      </c>
      <c r="N28" s="116"/>
      <c r="O28" s="116"/>
    </row>
    <row r="29" spans="1:15">
      <c r="I29" t="s">
        <v>181</v>
      </c>
      <c r="J29" t="s">
        <v>182</v>
      </c>
      <c r="K29" s="116">
        <v>4</v>
      </c>
      <c r="L29" s="116">
        <v>1</v>
      </c>
      <c r="M29" s="116"/>
      <c r="N29" s="116"/>
      <c r="O29" s="116"/>
    </row>
    <row r="30" spans="1:15">
      <c r="I30" t="s">
        <v>183</v>
      </c>
      <c r="J30" t="s">
        <v>184</v>
      </c>
      <c r="K30" s="116">
        <v>5</v>
      </c>
      <c r="L30" s="116"/>
      <c r="M30" s="116"/>
      <c r="N30" s="116"/>
      <c r="O30" s="116">
        <v>4</v>
      </c>
    </row>
    <row r="31" spans="1:15">
      <c r="I31" t="s">
        <v>185</v>
      </c>
      <c r="J31" t="s">
        <v>186</v>
      </c>
      <c r="K31" s="116">
        <v>3</v>
      </c>
      <c r="L31" s="116">
        <v>1</v>
      </c>
      <c r="M31" s="116"/>
      <c r="N31" s="116"/>
      <c r="O31" s="116"/>
    </row>
    <row r="32" spans="1:15">
      <c r="I32" s="43" t="s">
        <v>187</v>
      </c>
      <c r="J32" s="43" t="s">
        <v>188</v>
      </c>
      <c r="K32" s="44">
        <v>4</v>
      </c>
      <c r="L32" s="116"/>
      <c r="M32" s="116"/>
      <c r="N32" s="116">
        <v>3</v>
      </c>
      <c r="O32" s="116"/>
    </row>
    <row r="33" spans="9:15">
      <c r="I33" t="s">
        <v>189</v>
      </c>
      <c r="J33" t="s">
        <v>190</v>
      </c>
      <c r="K33" s="116">
        <v>5</v>
      </c>
      <c r="L33" s="116">
        <v>1</v>
      </c>
      <c r="M33" s="116"/>
      <c r="N33" s="116"/>
      <c r="O33" s="116"/>
    </row>
    <row r="34" spans="9:15">
      <c r="I34" t="s">
        <v>191</v>
      </c>
      <c r="J34" t="s">
        <v>192</v>
      </c>
      <c r="K34" s="116">
        <v>4</v>
      </c>
      <c r="L34" s="116">
        <v>1</v>
      </c>
      <c r="M34" s="116"/>
      <c r="N34" s="116"/>
      <c r="O34" s="116"/>
    </row>
    <row r="35" spans="9:15">
      <c r="I35" s="415" t="s">
        <v>193</v>
      </c>
      <c r="J35" t="s">
        <v>194</v>
      </c>
      <c r="K35" s="116">
        <v>4</v>
      </c>
      <c r="L35" s="116"/>
      <c r="M35" s="116"/>
      <c r="N35" s="116"/>
      <c r="O35" s="116">
        <v>4</v>
      </c>
    </row>
    <row r="36" spans="9:15">
      <c r="I36" s="46"/>
      <c r="J36" s="43"/>
      <c r="K36" s="47"/>
    </row>
    <row r="37" spans="9:15">
      <c r="I37" s="43"/>
      <c r="J37" s="43"/>
      <c r="K37" s="44"/>
    </row>
    <row r="38" spans="9:15">
      <c r="K38" s="116"/>
    </row>
  </sheetData>
  <sheetProtection algorithmName="SHA-512" hashValue="5qbLiFeW2njGQPrjLWNnS7j6SYDiNLk8728qh2nhay9U4JMtmuod2bRcdAT/PpfIrAKHf/MooEO2RWbECud1mQ==" saltValue="3P5rt9K3CwPovgwvuaOMdQ==" spinCount="100000" sheet="1" objects="1" scenarios="1"/>
  <sortState xmlns:xlrd2="http://schemas.microsoft.com/office/spreadsheetml/2017/richdata2" ref="I3:O38">
    <sortCondition ref="I3:I3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66"/>
  <sheetViews>
    <sheetView zoomScaleNormal="100" workbookViewId="0">
      <selection activeCell="A4" sqref="A4"/>
    </sheetView>
  </sheetViews>
  <sheetFormatPr defaultRowHeight="15"/>
  <cols>
    <col min="1" max="1" width="10.7109375" customWidth="1"/>
    <col min="2" max="5" width="5.7109375" style="6" customWidth="1"/>
    <col min="6" max="6" width="20.7109375" customWidth="1"/>
    <col min="7" max="7" width="60.7109375" customWidth="1"/>
    <col min="8" max="8" width="10.7109375" customWidth="1"/>
    <col min="9" max="14" width="5.7109375" customWidth="1"/>
    <col min="15" max="15" width="10.7109375" customWidth="1"/>
  </cols>
  <sheetData>
    <row r="1" spans="1:15" ht="30" customHeight="1">
      <c r="A1" s="124" t="s">
        <v>195</v>
      </c>
      <c r="B1" s="123"/>
      <c r="C1" s="123"/>
      <c r="D1" s="123"/>
      <c r="E1" s="123"/>
      <c r="F1" s="7"/>
      <c r="G1" s="125" t="s">
        <v>5</v>
      </c>
      <c r="H1" s="7"/>
      <c r="J1" s="5"/>
    </row>
    <row r="2" spans="1:15" ht="15" customHeight="1">
      <c r="A2" s="7"/>
      <c r="B2" s="355" t="s">
        <v>196</v>
      </c>
      <c r="C2" s="355"/>
      <c r="D2" s="355"/>
      <c r="E2" s="355"/>
      <c r="F2" s="7"/>
      <c r="G2" s="7"/>
      <c r="H2" s="7"/>
      <c r="J2" s="5"/>
    </row>
    <row r="3" spans="1:15" ht="15" customHeight="1" thickBot="1">
      <c r="A3" s="9" t="s">
        <v>33</v>
      </c>
      <c r="B3" s="8" t="s">
        <v>23</v>
      </c>
      <c r="C3" s="8" t="s">
        <v>24</v>
      </c>
      <c r="D3" s="8" t="s">
        <v>25</v>
      </c>
      <c r="E3" s="8" t="s">
        <v>26</v>
      </c>
      <c r="F3" s="7" t="s">
        <v>34</v>
      </c>
      <c r="G3" s="7" t="s">
        <v>35</v>
      </c>
      <c r="H3" s="9" t="s">
        <v>36</v>
      </c>
      <c r="I3" s="1"/>
      <c r="K3" s="1"/>
      <c r="L3" s="1"/>
      <c r="M3" s="1"/>
      <c r="N3" s="1"/>
      <c r="O3" s="1"/>
    </row>
    <row r="4" spans="1:15" s="1" customFormat="1" ht="15" customHeight="1">
      <c r="A4" s="62" cm="1">
        <f t="array" aca="1" ref="A4:A17" ca="1">_xlfn._xlws.FILTER(Form!$G$1:'Form'!$G$120,(Form!$BI$1:'Form'!$BI$120=1)*(Form!$BK$1:'Form'!$BK$120=TRUE),"empty")</f>
        <v>1</v>
      </c>
      <c r="B4" s="122" cm="1">
        <f t="array" aca="1" ref="B4:B17" ca="1">_xlfn._xlws.FILTER(Form!$BL$1:'Form'!$BL$120,(Form!$BI$1:'Form'!$BI$120=1)*(Form!$BK$1:'Form'!$BK$120=TRUE),"empty")</f>
        <v>0</v>
      </c>
      <c r="C4" s="122" cm="1">
        <f t="array" aca="1" ref="C4:C17" ca="1">_xlfn._xlws.FILTER(Form!$BM$1:'Form'!$BM$120,(Form!$BI$1:'Form'!$BI$120=1)*(Form!$BK$1:'Form'!$BK$120=TRUE),"empty")</f>
        <v>0</v>
      </c>
      <c r="D4" s="122" cm="1">
        <f t="array" aca="1" ref="D4:D17" ca="1">_xlfn._xlws.FILTER(Form!$BN$1:'Form'!$BN$120,(Form!$BI$1:'Form'!$BI$120=1)*(Form!$BK$1:'Form'!$BK$120=TRUE),"empty")</f>
        <v>3</v>
      </c>
      <c r="E4" s="122" cm="1">
        <f t="array" aca="1" ref="E4:E17" ca="1">_xlfn._xlws.FILTER(Form!$BO$1:'Form'!$BO$120,(Form!$BI$1:'Form'!$BI$120=1)*(Form!$BK$1:'Form'!$BK$120=TRUE),"empty")</f>
        <v>0</v>
      </c>
      <c r="F4" s="117" t="str" cm="1">
        <f t="array" aca="1" ref="F4:F17" ca="1">_xlfn._xlws.FILTER(Form!$J$1:'Form'!$J$120,(Form!$BI$1:'Form'!$BI$120=1)*(Form!$BK$1:'Form'!$BK$120=TRUE),"empty")</f>
        <v>CH3531</v>
      </c>
      <c r="G4" s="117" t="str" cm="1">
        <f t="array" aca="1" ref="G4:G17" ca="1">_xlfn._xlws.FILTER(Form!$R$1:'Form'!$R$120,(Form!$BI$1:'Form'!$BI$120=1)*(Form!$BK$1:'Form'!$BK$120=TRUE),"empty")</f>
        <v>Functional Ceramics</v>
      </c>
      <c r="H4" s="10">
        <f ca="1">IF(SUM($B4:$E4)=0,"",SUM($B4:$E4))</f>
        <v>3</v>
      </c>
    </row>
    <row r="5" spans="1:15" s="1" customFormat="1" ht="15" customHeight="1">
      <c r="A5" s="11">
        <f ca="1"/>
        <v>1</v>
      </c>
      <c r="B5" s="13">
        <f ca="1"/>
        <v>3</v>
      </c>
      <c r="C5" s="13">
        <f ca="1"/>
        <v>3</v>
      </c>
      <c r="D5" s="13">
        <f ca="1"/>
        <v>0</v>
      </c>
      <c r="E5" s="13">
        <f ca="1"/>
        <v>0</v>
      </c>
      <c r="F5" s="16" t="str">
        <f ca="1"/>
        <v>MS43006</v>
      </c>
      <c r="G5" s="16" t="str">
        <f ca="1"/>
        <v>Structure and Properties of Materials</v>
      </c>
      <c r="H5" s="12">
        <f ca="1">IF(SUM($B5:$E5)=0,"",SUM($B5:$E5))</f>
        <v>6</v>
      </c>
    </row>
    <row r="6" spans="1:15" s="1" customFormat="1" ht="15" customHeight="1">
      <c r="A6" s="11">
        <f ca="1"/>
        <v>1</v>
      </c>
      <c r="B6" s="13">
        <f ca="1"/>
        <v>0</v>
      </c>
      <c r="C6" s="13">
        <f ca="1"/>
        <v>5</v>
      </c>
      <c r="D6" s="13">
        <f ca="1"/>
        <v>0</v>
      </c>
      <c r="E6" s="13">
        <f ca="1"/>
        <v>0</v>
      </c>
      <c r="F6" s="16" t="str">
        <f ca="1"/>
        <v>MS43011</v>
      </c>
      <c r="G6" s="16" t="str">
        <f ca="1"/>
        <v>Characterisation of Materials</v>
      </c>
      <c r="H6" s="12">
        <f t="shared" ref="H6:H51" ca="1" si="0">IF(SUM($B6:$E6)=0,"",SUM($B6:$E6))</f>
        <v>5</v>
      </c>
    </row>
    <row r="7" spans="1:15" s="1" customFormat="1" ht="15" customHeight="1">
      <c r="A7" s="11">
        <f ca="1"/>
        <v>1</v>
      </c>
      <c r="B7" s="13">
        <f ca="1"/>
        <v>0</v>
      </c>
      <c r="C7" s="13">
        <f ca="1"/>
        <v>3</v>
      </c>
      <c r="D7" s="13">
        <f ca="1"/>
        <v>0</v>
      </c>
      <c r="E7" s="13">
        <f ca="1"/>
        <v>0</v>
      </c>
      <c r="F7" s="16" t="str">
        <f ca="1"/>
        <v>MS43016</v>
      </c>
      <c r="G7" s="16" t="str">
        <f ca="1"/>
        <v>Metals Science</v>
      </c>
      <c r="H7" s="12">
        <f t="shared" ca="1" si="0"/>
        <v>3</v>
      </c>
    </row>
    <row r="8" spans="1:15" s="1" customFormat="1" ht="15" customHeight="1">
      <c r="A8" s="11">
        <f ca="1"/>
        <v>1</v>
      </c>
      <c r="B8" s="13">
        <f ca="1"/>
        <v>0</v>
      </c>
      <c r="C8" s="13">
        <f ca="1"/>
        <v>0</v>
      </c>
      <c r="D8" s="13">
        <f ca="1"/>
        <v>3</v>
      </c>
      <c r="E8" s="13">
        <f ca="1"/>
        <v>0</v>
      </c>
      <c r="F8" s="16" t="str">
        <f ca="1"/>
        <v>MS43020</v>
      </c>
      <c r="G8" s="16" t="str">
        <f ca="1"/>
        <v>Computational Materials Science</v>
      </c>
      <c r="H8" s="12">
        <f t="shared" ca="1" si="0"/>
        <v>3</v>
      </c>
    </row>
    <row r="9" spans="1:15" s="1" customFormat="1" ht="15" customHeight="1">
      <c r="A9" s="11">
        <f ca="1"/>
        <v>1</v>
      </c>
      <c r="B9" s="13">
        <f ca="1"/>
        <v>4</v>
      </c>
      <c r="C9" s="13">
        <f ca="1"/>
        <v>0</v>
      </c>
      <c r="D9" s="13">
        <f ca="1"/>
        <v>0</v>
      </c>
      <c r="E9" s="13">
        <f ca="1"/>
        <v>0</v>
      </c>
      <c r="F9" s="16" t="str">
        <f ca="1"/>
        <v>MS43025</v>
      </c>
      <c r="G9" s="16" t="str">
        <f ca="1"/>
        <v>Mechanical Behaviour of Materials</v>
      </c>
      <c r="H9" s="12">
        <f t="shared" ca="1" si="0"/>
        <v>4</v>
      </c>
    </row>
    <row r="10" spans="1:15" s="1" customFormat="1" ht="15" customHeight="1">
      <c r="A10" s="11">
        <f ca="1"/>
        <v>1</v>
      </c>
      <c r="B10" s="13">
        <f ca="1"/>
        <v>0</v>
      </c>
      <c r="C10" s="13">
        <f ca="1"/>
        <v>0</v>
      </c>
      <c r="D10" s="13">
        <f ca="1"/>
        <v>3</v>
      </c>
      <c r="E10" s="13">
        <f ca="1"/>
        <v>0</v>
      </c>
      <c r="F10" s="16" t="str">
        <f ca="1"/>
        <v>MS43030</v>
      </c>
      <c r="G10" s="16" t="str">
        <f ca="1"/>
        <v>Processing of Materials</v>
      </c>
      <c r="H10" s="12">
        <f t="shared" ca="1" si="0"/>
        <v>3</v>
      </c>
    </row>
    <row r="11" spans="1:15" s="1" customFormat="1" ht="15" customHeight="1">
      <c r="A11" s="11">
        <f ca="1"/>
        <v>1</v>
      </c>
      <c r="B11" s="13">
        <f ca="1"/>
        <v>3</v>
      </c>
      <c r="C11" s="13">
        <f ca="1"/>
        <v>0</v>
      </c>
      <c r="D11" s="13">
        <f ca="1"/>
        <v>0</v>
      </c>
      <c r="E11" s="13">
        <f ca="1"/>
        <v>0</v>
      </c>
      <c r="F11" s="16" t="str">
        <f ca="1"/>
        <v>MS43035</v>
      </c>
      <c r="G11" s="16" t="str">
        <f ca="1"/>
        <v>Thermodynamics and Kinetics of Materials</v>
      </c>
      <c r="H11" s="12">
        <f t="shared" ca="1" si="0"/>
        <v>3</v>
      </c>
    </row>
    <row r="12" spans="1:15" s="1" customFormat="1" ht="15" customHeight="1">
      <c r="A12" s="11">
        <f ca="1"/>
        <v>1</v>
      </c>
      <c r="B12" s="13">
        <f ca="1"/>
        <v>4</v>
      </c>
      <c r="C12" s="13">
        <f ca="1"/>
        <v>0</v>
      </c>
      <c r="D12" s="13">
        <f ca="1"/>
        <v>0</v>
      </c>
      <c r="E12" s="13">
        <f ca="1"/>
        <v>0</v>
      </c>
      <c r="F12" s="16" t="str">
        <f ca="1"/>
        <v>MS43045</v>
      </c>
      <c r="G12" s="16" t="str">
        <f ca="1"/>
        <v>Society’s Needs: Case Studies and Materials Challenges</v>
      </c>
      <c r="H12" s="12">
        <f t="shared" ca="1" si="0"/>
        <v>4</v>
      </c>
    </row>
    <row r="13" spans="1:15" s="1" customFormat="1" ht="15" customHeight="1">
      <c r="A13" s="11">
        <f ca="1"/>
        <v>1</v>
      </c>
      <c r="B13" s="13">
        <f ca="1"/>
        <v>0</v>
      </c>
      <c r="C13" s="13">
        <f ca="1"/>
        <v>4</v>
      </c>
      <c r="D13" s="13">
        <f ca="1"/>
        <v>0</v>
      </c>
      <c r="E13" s="13">
        <f ca="1"/>
        <v>0</v>
      </c>
      <c r="F13" s="16" t="str">
        <f ca="1"/>
        <v>MS43050</v>
      </c>
      <c r="G13" s="16" t="str">
        <f ca="1"/>
        <v>Polymer Science</v>
      </c>
      <c r="H13" s="12">
        <f t="shared" ca="1" si="0"/>
        <v>4</v>
      </c>
    </row>
    <row r="14" spans="1:15" s="1" customFormat="1" ht="15" customHeight="1">
      <c r="A14" s="11">
        <f ca="1"/>
        <v>1</v>
      </c>
      <c r="B14" s="13">
        <f ca="1"/>
        <v>0</v>
      </c>
      <c r="C14" s="13">
        <f ca="1"/>
        <v>0</v>
      </c>
      <c r="D14" s="13">
        <f ca="1"/>
        <v>3</v>
      </c>
      <c r="E14" s="13">
        <f ca="1"/>
        <v>0</v>
      </c>
      <c r="F14" s="16" t="str">
        <f ca="1"/>
        <v>MS43100</v>
      </c>
      <c r="G14" s="16" t="str">
        <f ca="1"/>
        <v>Science of Failure</v>
      </c>
      <c r="H14" s="12">
        <f t="shared" ca="1" si="0"/>
        <v>3</v>
      </c>
    </row>
    <row r="15" spans="1:15" s="1" customFormat="1" ht="15" customHeight="1">
      <c r="A15" s="11">
        <f ca="1"/>
        <v>1</v>
      </c>
      <c r="B15" s="13">
        <f ca="1"/>
        <v>0</v>
      </c>
      <c r="C15" s="13">
        <f ca="1"/>
        <v>0</v>
      </c>
      <c r="D15" s="13">
        <f ca="1"/>
        <v>0</v>
      </c>
      <c r="E15" s="13">
        <f ca="1"/>
        <v>3</v>
      </c>
      <c r="F15" s="16" t="str">
        <f ca="1"/>
        <v>MS43120</v>
      </c>
      <c r="G15" s="16" t="str">
        <f ca="1"/>
        <v>Corrosion Engineering</v>
      </c>
      <c r="H15" s="12">
        <f t="shared" ca="1" si="0"/>
        <v>3</v>
      </c>
    </row>
    <row r="16" spans="1:15" s="1" customFormat="1" ht="15" customHeight="1">
      <c r="A16" s="11">
        <f ca="1"/>
        <v>2</v>
      </c>
      <c r="B16" s="13">
        <f ca="1"/>
        <v>0</v>
      </c>
      <c r="C16" s="13">
        <f ca="1"/>
        <v>10</v>
      </c>
      <c r="D16" s="13">
        <f ca="1"/>
        <v>0</v>
      </c>
      <c r="E16" s="13">
        <f ca="1"/>
        <v>0</v>
      </c>
      <c r="F16" s="16" t="str">
        <f ca="1"/>
        <v>MS53010-20</v>
      </c>
      <c r="G16" s="16" t="str">
        <f ca="1"/>
        <v>MSE Literature Research</v>
      </c>
      <c r="H16" s="12">
        <f t="shared" ca="1" si="0"/>
        <v>10</v>
      </c>
    </row>
    <row r="17" spans="1:8" s="1" customFormat="1" ht="15" customHeight="1">
      <c r="A17" s="11">
        <f ca="1"/>
        <v>2</v>
      </c>
      <c r="B17" s="13">
        <f ca="1"/>
        <v>0</v>
      </c>
      <c r="C17" s="13">
        <f ca="1"/>
        <v>5</v>
      </c>
      <c r="D17" s="13">
        <f ca="1"/>
        <v>15</v>
      </c>
      <c r="E17" s="13">
        <f ca="1"/>
        <v>15</v>
      </c>
      <c r="F17" s="16" t="str">
        <f ca="1"/>
        <v>MS53035</v>
      </c>
      <c r="G17" s="16" t="str">
        <f ca="1"/>
        <v>MSE MSc Thesis</v>
      </c>
      <c r="H17" s="12">
        <f t="shared" ca="1" si="0"/>
        <v>35</v>
      </c>
    </row>
    <row r="18" spans="1:8" s="1" customFormat="1" ht="15" customHeight="1">
      <c r="A18" s="11"/>
      <c r="B18" s="13"/>
      <c r="C18" s="13"/>
      <c r="D18" s="13"/>
      <c r="E18" s="13"/>
      <c r="F18" s="16"/>
      <c r="G18" s="16"/>
      <c r="H18" s="12" t="str">
        <f t="shared" si="0"/>
        <v/>
      </c>
    </row>
    <row r="19" spans="1:8" s="1" customFormat="1" ht="15" customHeight="1">
      <c r="A19" s="11"/>
      <c r="B19" s="13"/>
      <c r="C19" s="13"/>
      <c r="D19" s="13"/>
      <c r="E19" s="13"/>
      <c r="F19" s="16"/>
      <c r="G19" s="16"/>
      <c r="H19" s="12" t="str">
        <f t="shared" si="0"/>
        <v/>
      </c>
    </row>
    <row r="20" spans="1:8" s="1" customFormat="1" ht="15" customHeight="1">
      <c r="A20" s="11"/>
      <c r="B20" s="13"/>
      <c r="C20" s="13"/>
      <c r="D20" s="13"/>
      <c r="E20" s="13"/>
      <c r="F20" s="16"/>
      <c r="G20" s="16"/>
      <c r="H20" s="12" t="str">
        <f t="shared" si="0"/>
        <v/>
      </c>
    </row>
    <row r="21" spans="1:8" s="1" customFormat="1" ht="15" customHeight="1">
      <c r="A21" s="11"/>
      <c r="B21" s="13"/>
      <c r="C21" s="13"/>
      <c r="D21" s="13"/>
      <c r="E21" s="13"/>
      <c r="F21" s="16"/>
      <c r="G21" s="16"/>
      <c r="H21" s="12" t="str">
        <f t="shared" si="0"/>
        <v/>
      </c>
    </row>
    <row r="22" spans="1:8" s="1" customFormat="1" ht="15" customHeight="1">
      <c r="A22" s="11"/>
      <c r="B22" s="13"/>
      <c r="C22" s="13"/>
      <c r="D22" s="13"/>
      <c r="E22" s="13"/>
      <c r="F22" s="16"/>
      <c r="G22" s="16"/>
      <c r="H22" s="12" t="str">
        <f t="shared" si="0"/>
        <v/>
      </c>
    </row>
    <row r="23" spans="1:8" s="1" customFormat="1" ht="15" customHeight="1">
      <c r="A23" s="11"/>
      <c r="B23" s="13"/>
      <c r="C23" s="13"/>
      <c r="D23" s="13"/>
      <c r="E23" s="13"/>
      <c r="F23" s="16"/>
      <c r="G23" s="16"/>
      <c r="H23" s="12" t="str">
        <f t="shared" si="0"/>
        <v/>
      </c>
    </row>
    <row r="24" spans="1:8" s="1" customFormat="1" ht="15" customHeight="1">
      <c r="A24" s="11"/>
      <c r="B24" s="13"/>
      <c r="C24" s="13"/>
      <c r="D24" s="13"/>
      <c r="E24" s="13"/>
      <c r="F24" s="16"/>
      <c r="G24" s="16"/>
      <c r="H24" s="12" t="str">
        <f t="shared" si="0"/>
        <v/>
      </c>
    </row>
    <row r="25" spans="1:8" s="1" customFormat="1" ht="15" customHeight="1">
      <c r="A25" s="11"/>
      <c r="B25" s="13"/>
      <c r="C25" s="13"/>
      <c r="D25" s="13"/>
      <c r="E25" s="13"/>
      <c r="F25" s="16"/>
      <c r="G25" s="16"/>
      <c r="H25" s="12" t="str">
        <f t="shared" si="0"/>
        <v/>
      </c>
    </row>
    <row r="26" spans="1:8" s="1" customFormat="1" ht="15" customHeight="1">
      <c r="A26" s="11"/>
      <c r="B26" s="13"/>
      <c r="C26" s="13"/>
      <c r="D26" s="13"/>
      <c r="E26" s="13"/>
      <c r="F26" s="16"/>
      <c r="G26" s="16"/>
      <c r="H26" s="12" t="str">
        <f t="shared" si="0"/>
        <v/>
      </c>
    </row>
    <row r="27" spans="1:8" s="1" customFormat="1" ht="15" customHeight="1">
      <c r="A27" s="11"/>
      <c r="B27" s="13"/>
      <c r="C27" s="13"/>
      <c r="D27" s="13"/>
      <c r="E27" s="13"/>
      <c r="F27" s="16"/>
      <c r="G27" s="16"/>
      <c r="H27" s="12" t="str">
        <f t="shared" si="0"/>
        <v/>
      </c>
    </row>
    <row r="28" spans="1:8" s="1" customFormat="1" ht="15" customHeight="1">
      <c r="A28" s="11"/>
      <c r="B28" s="13"/>
      <c r="C28" s="13"/>
      <c r="D28" s="13"/>
      <c r="E28" s="13"/>
      <c r="F28" s="16"/>
      <c r="G28" s="16"/>
      <c r="H28" s="12" t="str">
        <f t="shared" si="0"/>
        <v/>
      </c>
    </row>
    <row r="29" spans="1:8" s="1" customFormat="1" ht="15" customHeight="1">
      <c r="A29" s="11"/>
      <c r="B29" s="13"/>
      <c r="C29" s="13"/>
      <c r="D29" s="13"/>
      <c r="E29" s="13"/>
      <c r="F29" s="16"/>
      <c r="G29" s="16"/>
      <c r="H29" s="12" t="str">
        <f t="shared" si="0"/>
        <v/>
      </c>
    </row>
    <row r="30" spans="1:8" s="1" customFormat="1" ht="15" customHeight="1">
      <c r="A30" s="11"/>
      <c r="B30" s="13"/>
      <c r="C30" s="13"/>
      <c r="D30" s="13"/>
      <c r="E30" s="13"/>
      <c r="F30" s="16"/>
      <c r="G30" s="16"/>
      <c r="H30" s="12" t="str">
        <f t="shared" si="0"/>
        <v/>
      </c>
    </row>
    <row r="31" spans="1:8" s="1" customFormat="1" ht="15" customHeight="1">
      <c r="A31" s="11"/>
      <c r="B31" s="13"/>
      <c r="C31" s="13"/>
      <c r="D31" s="13"/>
      <c r="E31" s="13"/>
      <c r="F31" s="16"/>
      <c r="G31" s="16"/>
      <c r="H31" s="12" t="str">
        <f t="shared" si="0"/>
        <v/>
      </c>
    </row>
    <row r="32" spans="1:8" s="1" customFormat="1" ht="15" customHeight="1">
      <c r="A32" s="11"/>
      <c r="B32" s="13"/>
      <c r="C32" s="13"/>
      <c r="D32" s="13"/>
      <c r="E32" s="13"/>
      <c r="F32" s="16"/>
      <c r="G32" s="16"/>
      <c r="H32" s="12" t="str">
        <f t="shared" si="0"/>
        <v/>
      </c>
    </row>
    <row r="33" spans="1:8" s="1" customFormat="1" ht="15" customHeight="1">
      <c r="A33" s="11"/>
      <c r="B33" s="13"/>
      <c r="C33" s="13"/>
      <c r="D33" s="13"/>
      <c r="E33" s="13"/>
      <c r="F33" s="16"/>
      <c r="G33" s="16"/>
      <c r="H33" s="12" t="str">
        <f t="shared" si="0"/>
        <v/>
      </c>
    </row>
    <row r="34" spans="1:8" s="1" customFormat="1" ht="15" customHeight="1">
      <c r="A34" s="11"/>
      <c r="B34" s="13"/>
      <c r="C34" s="13"/>
      <c r="D34" s="13"/>
      <c r="E34" s="13"/>
      <c r="F34" s="16"/>
      <c r="G34" s="16"/>
      <c r="H34" s="12" t="str">
        <f t="shared" si="0"/>
        <v/>
      </c>
    </row>
    <row r="35" spans="1:8" s="1" customFormat="1" ht="15" customHeight="1">
      <c r="A35" s="11"/>
      <c r="B35" s="13"/>
      <c r="C35" s="13"/>
      <c r="D35" s="13"/>
      <c r="E35" s="13"/>
      <c r="F35" s="16"/>
      <c r="G35" s="16"/>
      <c r="H35" s="12" t="str">
        <f t="shared" si="0"/>
        <v/>
      </c>
    </row>
    <row r="36" spans="1:8" s="1" customFormat="1" ht="15" customHeight="1">
      <c r="A36" s="11"/>
      <c r="B36" s="13"/>
      <c r="C36" s="13"/>
      <c r="D36" s="13"/>
      <c r="E36" s="13"/>
      <c r="F36" s="16"/>
      <c r="G36" s="16"/>
      <c r="H36" s="12" t="str">
        <f t="shared" si="0"/>
        <v/>
      </c>
    </row>
    <row r="37" spans="1:8" s="1" customFormat="1" ht="15" customHeight="1">
      <c r="A37" s="11"/>
      <c r="B37" s="13"/>
      <c r="C37" s="13"/>
      <c r="D37" s="13"/>
      <c r="E37" s="13"/>
      <c r="F37" s="16"/>
      <c r="G37" s="16"/>
      <c r="H37" s="12" t="str">
        <f t="shared" si="0"/>
        <v/>
      </c>
    </row>
    <row r="38" spans="1:8" s="1" customFormat="1" ht="15" customHeight="1">
      <c r="A38" s="11"/>
      <c r="B38" s="13"/>
      <c r="C38" s="13"/>
      <c r="D38" s="13"/>
      <c r="E38" s="13"/>
      <c r="F38" s="16"/>
      <c r="G38" s="16"/>
      <c r="H38" s="12" t="str">
        <f t="shared" si="0"/>
        <v/>
      </c>
    </row>
    <row r="39" spans="1:8" s="1" customFormat="1" ht="15" customHeight="1">
      <c r="A39" s="11"/>
      <c r="B39" s="13"/>
      <c r="C39" s="13"/>
      <c r="D39" s="13"/>
      <c r="E39" s="13"/>
      <c r="F39" s="16"/>
      <c r="G39" s="16"/>
      <c r="H39" s="12" t="str">
        <f t="shared" si="0"/>
        <v/>
      </c>
    </row>
    <row r="40" spans="1:8" s="1" customFormat="1" ht="15" customHeight="1">
      <c r="A40" s="11"/>
      <c r="B40" s="13"/>
      <c r="C40" s="13"/>
      <c r="D40" s="13"/>
      <c r="E40" s="13"/>
      <c r="F40" s="16"/>
      <c r="G40" s="16"/>
      <c r="H40" s="12" t="str">
        <f t="shared" si="0"/>
        <v/>
      </c>
    </row>
    <row r="41" spans="1:8" s="1" customFormat="1" ht="15" customHeight="1">
      <c r="A41" s="11"/>
      <c r="B41" s="13"/>
      <c r="C41" s="13"/>
      <c r="D41" s="13"/>
      <c r="E41" s="13"/>
      <c r="F41" s="16"/>
      <c r="G41" s="16"/>
      <c r="H41" s="12" t="str">
        <f t="shared" si="0"/>
        <v/>
      </c>
    </row>
    <row r="42" spans="1:8" s="1" customFormat="1" ht="15" customHeight="1">
      <c r="A42" s="11"/>
      <c r="B42" s="13"/>
      <c r="C42" s="13"/>
      <c r="D42" s="13"/>
      <c r="E42" s="13"/>
      <c r="F42" s="16"/>
      <c r="G42" s="16"/>
      <c r="H42" s="12" t="str">
        <f t="shared" si="0"/>
        <v/>
      </c>
    </row>
    <row r="43" spans="1:8" s="1" customFormat="1" ht="15" customHeight="1">
      <c r="A43" s="11"/>
      <c r="B43" s="13"/>
      <c r="C43" s="13"/>
      <c r="D43" s="13"/>
      <c r="E43" s="13"/>
      <c r="F43" s="16"/>
      <c r="G43" s="16"/>
      <c r="H43" s="12" t="str">
        <f t="shared" si="0"/>
        <v/>
      </c>
    </row>
    <row r="44" spans="1:8" s="1" customFormat="1" ht="15" customHeight="1">
      <c r="A44" s="11"/>
      <c r="B44" s="13"/>
      <c r="C44" s="13"/>
      <c r="D44" s="13"/>
      <c r="E44" s="13"/>
      <c r="F44" s="16"/>
      <c r="G44" s="16"/>
      <c r="H44" s="12" t="str">
        <f t="shared" si="0"/>
        <v/>
      </c>
    </row>
    <row r="45" spans="1:8" s="1" customFormat="1" ht="15" customHeight="1">
      <c r="A45" s="11"/>
      <c r="B45" s="13"/>
      <c r="C45" s="13"/>
      <c r="D45" s="13"/>
      <c r="E45" s="13"/>
      <c r="F45" s="16"/>
      <c r="G45" s="16"/>
      <c r="H45" s="12" t="str">
        <f t="shared" si="0"/>
        <v/>
      </c>
    </row>
    <row r="46" spans="1:8" s="1" customFormat="1" ht="15" customHeight="1">
      <c r="A46" s="11"/>
      <c r="B46" s="13"/>
      <c r="C46" s="13"/>
      <c r="D46" s="13"/>
      <c r="E46" s="13"/>
      <c r="F46" s="16"/>
      <c r="G46" s="16"/>
      <c r="H46" s="12" t="str">
        <f t="shared" si="0"/>
        <v/>
      </c>
    </row>
    <row r="47" spans="1:8" s="1" customFormat="1" ht="15" customHeight="1">
      <c r="A47" s="11"/>
      <c r="B47" s="13"/>
      <c r="C47" s="13"/>
      <c r="D47" s="13"/>
      <c r="E47" s="13"/>
      <c r="F47" s="16"/>
      <c r="G47" s="16"/>
      <c r="H47" s="12" t="str">
        <f t="shared" si="0"/>
        <v/>
      </c>
    </row>
    <row r="48" spans="1:8" s="1" customFormat="1" ht="15" customHeight="1">
      <c r="A48" s="11"/>
      <c r="B48" s="13"/>
      <c r="C48" s="13"/>
      <c r="D48" s="13"/>
      <c r="E48" s="13"/>
      <c r="F48" s="16"/>
      <c r="G48" s="16"/>
      <c r="H48" s="12" t="str">
        <f t="shared" si="0"/>
        <v/>
      </c>
    </row>
    <row r="49" spans="1:8" s="1" customFormat="1" ht="15" customHeight="1">
      <c r="A49" s="11"/>
      <c r="B49" s="13"/>
      <c r="C49" s="13"/>
      <c r="D49" s="13"/>
      <c r="E49" s="13"/>
      <c r="F49" s="16"/>
      <c r="G49" s="16"/>
      <c r="H49" s="12" t="str">
        <f t="shared" si="0"/>
        <v/>
      </c>
    </row>
    <row r="50" spans="1:8" s="1" customFormat="1" ht="15" customHeight="1">
      <c r="A50" s="11"/>
      <c r="B50" s="13"/>
      <c r="C50" s="13"/>
      <c r="D50" s="13"/>
      <c r="E50" s="13"/>
      <c r="F50" s="16"/>
      <c r="G50" s="16"/>
      <c r="H50" s="12" t="str">
        <f t="shared" si="0"/>
        <v/>
      </c>
    </row>
    <row r="51" spans="1:8" s="1" customFormat="1" ht="15" customHeight="1" thickBot="1">
      <c r="A51" s="15"/>
      <c r="B51" s="14"/>
      <c r="C51" s="14"/>
      <c r="D51" s="14"/>
      <c r="E51" s="14"/>
      <c r="F51" s="17"/>
      <c r="G51" s="17"/>
      <c r="H51" s="18" t="str">
        <f t="shared" si="0"/>
        <v/>
      </c>
    </row>
    <row r="52" spans="1:8" s="1" customFormat="1" ht="15" customHeight="1">
      <c r="A52"/>
      <c r="B52" s="6"/>
      <c r="C52" s="6"/>
      <c r="D52" s="6"/>
      <c r="E52" s="6"/>
      <c r="F52"/>
      <c r="G52"/>
      <c r="H52"/>
    </row>
    <row r="53" spans="1:8" s="1" customFormat="1" ht="15" customHeight="1">
      <c r="A53"/>
      <c r="B53" s="6"/>
      <c r="C53" s="6"/>
      <c r="D53" s="6"/>
      <c r="E53" s="6"/>
      <c r="F53"/>
      <c r="G53"/>
      <c r="H53"/>
    </row>
    <row r="54" spans="1:8" s="1" customFormat="1" ht="15" customHeight="1">
      <c r="A54"/>
      <c r="B54" s="6"/>
      <c r="C54" s="6"/>
      <c r="D54" s="6"/>
      <c r="E54" s="6"/>
      <c r="F54"/>
      <c r="G54"/>
      <c r="H54"/>
    </row>
    <row r="55" spans="1:8" s="1" customFormat="1" ht="15" customHeight="1">
      <c r="A55"/>
      <c r="B55" s="6"/>
      <c r="C55" s="6"/>
      <c r="D55" s="6"/>
      <c r="E55" s="6"/>
      <c r="F55"/>
      <c r="G55"/>
      <c r="H55"/>
    </row>
    <row r="56" spans="1:8" s="1" customFormat="1" ht="15" customHeight="1">
      <c r="A56"/>
      <c r="B56" s="6"/>
      <c r="C56" s="6"/>
      <c r="D56" s="6"/>
      <c r="E56" s="6"/>
      <c r="F56"/>
      <c r="G56"/>
      <c r="H56"/>
    </row>
    <row r="57" spans="1:8" s="1" customFormat="1" ht="15" customHeight="1">
      <c r="A57"/>
      <c r="B57" s="6"/>
      <c r="C57" s="6"/>
      <c r="D57" s="6"/>
      <c r="E57" s="6"/>
      <c r="F57"/>
      <c r="G57"/>
      <c r="H57"/>
    </row>
    <row r="58" spans="1:8" s="1" customFormat="1" ht="15" customHeight="1">
      <c r="A58"/>
      <c r="B58" s="6"/>
      <c r="C58" s="6"/>
      <c r="D58" s="6"/>
      <c r="E58" s="6"/>
      <c r="F58"/>
      <c r="G58"/>
      <c r="H58"/>
    </row>
    <row r="59" spans="1:8" s="1" customFormat="1" ht="15" customHeight="1">
      <c r="A59"/>
      <c r="B59" s="6"/>
      <c r="C59" s="6"/>
      <c r="D59" s="6"/>
      <c r="E59" s="6"/>
      <c r="F59"/>
      <c r="G59"/>
      <c r="H59"/>
    </row>
    <row r="60" spans="1:8" s="1" customFormat="1" ht="15" customHeight="1">
      <c r="A60"/>
      <c r="B60" s="6"/>
      <c r="C60" s="6"/>
      <c r="D60" s="6"/>
      <c r="E60" s="6"/>
      <c r="F60"/>
      <c r="G60"/>
      <c r="H60"/>
    </row>
    <row r="61" spans="1:8" s="1" customFormat="1" ht="15" customHeight="1">
      <c r="A61"/>
      <c r="B61" s="6"/>
      <c r="C61" s="6"/>
      <c r="D61" s="6"/>
      <c r="E61" s="6"/>
      <c r="F61"/>
      <c r="G61"/>
      <c r="H61"/>
    </row>
    <row r="62" spans="1:8" s="1" customFormat="1" ht="15" customHeight="1">
      <c r="A62"/>
      <c r="B62" s="6"/>
      <c r="C62" s="6"/>
      <c r="D62" s="6"/>
      <c r="E62" s="6"/>
      <c r="F62"/>
      <c r="G62"/>
      <c r="H62"/>
    </row>
    <row r="63" spans="1:8" ht="15" customHeight="1"/>
    <row r="64" spans="1:8" ht="15" customHeight="1"/>
    <row r="65" ht="15" customHeight="1"/>
    <row r="66" ht="15" customHeight="1"/>
  </sheetData>
  <sheetProtection algorithmName="SHA-512" hashValue="FhV/MbxGzpAT0D/5H6b9JIWE6ygQfPuIq6B5R9Vf6ppz0Qz0vGS/qeCxfRnkyIUo3l+IqLi06dJHi28o9UrYtg==" saltValue="oVLaPxT69/PgCkASfL5+FQ==" spinCount="100000" sheet="1" objects="1" scenarios="1" sort="0"/>
  <mergeCells count="1">
    <mergeCell ref="B2:E2"/>
  </mergeCells>
  <conditionalFormatting sqref="B4:E51">
    <cfRule type="expression" dxfId="1" priority="1">
      <formula>AND(B4&gt;0,$A4=2)</formula>
    </cfRule>
    <cfRule type="expression" dxfId="0" priority="2">
      <formula>AND(B4&gt;0,$A4=1)</formula>
    </cfRule>
  </conditionalFormatting>
  <hyperlinks>
    <hyperlink ref="G1" r:id="rId1" xr:uid="{3744AD34-ABB1-40E8-A447-21D8B42053D7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47CBD-CB13-4FEC-ADCC-12DAF0A97BB2}">
  <dimension ref="A1:D23"/>
  <sheetViews>
    <sheetView workbookViewId="0"/>
  </sheetViews>
  <sheetFormatPr defaultRowHeight="15"/>
  <cols>
    <col min="1" max="1" width="11.42578125" style="190" customWidth="1"/>
    <col min="2" max="2" width="75.28515625" style="190" customWidth="1"/>
    <col min="3" max="3" width="18" style="190" customWidth="1"/>
    <col min="4" max="4" width="66.42578125" style="190" customWidth="1"/>
  </cols>
  <sheetData>
    <row r="1" spans="1:4">
      <c r="A1" s="190" t="s">
        <v>197</v>
      </c>
    </row>
    <row r="2" spans="1:4">
      <c r="B2" s="190" t="s">
        <v>198</v>
      </c>
    </row>
    <row r="3" spans="1:4">
      <c r="B3" s="190" t="s">
        <v>199</v>
      </c>
    </row>
    <row r="4" spans="1:4">
      <c r="B4" s="190" t="s">
        <v>200</v>
      </c>
    </row>
    <row r="5" spans="1:4">
      <c r="B5" s="190" t="s">
        <v>201</v>
      </c>
    </row>
    <row r="6" spans="1:4">
      <c r="B6" s="190" t="s">
        <v>202</v>
      </c>
    </row>
    <row r="7" spans="1:4">
      <c r="B7" s="190" t="s">
        <v>203</v>
      </c>
    </row>
    <row r="8" spans="1:4">
      <c r="B8" s="190" t="s">
        <v>204</v>
      </c>
    </row>
    <row r="9" spans="1:4">
      <c r="B9" s="190" t="s">
        <v>205</v>
      </c>
    </row>
    <row r="10" spans="1:4">
      <c r="B10" s="190" t="s">
        <v>206</v>
      </c>
    </row>
    <row r="11" spans="1:4">
      <c r="B11" s="190" t="s">
        <v>207</v>
      </c>
    </row>
    <row r="12" spans="1:4">
      <c r="A12" s="190" t="s">
        <v>208</v>
      </c>
      <c r="C12" s="191"/>
    </row>
    <row r="13" spans="1:4">
      <c r="B13" s="190" t="s">
        <v>209</v>
      </c>
      <c r="C13" s="199"/>
      <c r="D13" s="199"/>
    </row>
    <row r="14" spans="1:4">
      <c r="B14" s="190" t="s">
        <v>210</v>
      </c>
    </row>
    <row r="15" spans="1:4">
      <c r="B15" s="190" t="s">
        <v>211</v>
      </c>
      <c r="C15" s="200"/>
      <c r="D15" s="200"/>
    </row>
    <row r="16" spans="1:4">
      <c r="B16" s="190" t="s">
        <v>212</v>
      </c>
    </row>
    <row r="17" spans="1:2">
      <c r="B17" s="190" t="s">
        <v>213</v>
      </c>
    </row>
    <row r="18" spans="1:2">
      <c r="A18" s="190" t="s">
        <v>214</v>
      </c>
    </row>
    <row r="19" spans="1:2">
      <c r="B19" s="190" t="s">
        <v>215</v>
      </c>
    </row>
    <row r="20" spans="1:2">
      <c r="B20" s="190" t="s">
        <v>216</v>
      </c>
    </row>
    <row r="21" spans="1:2">
      <c r="B21" s="190" t="s">
        <v>217</v>
      </c>
    </row>
    <row r="22" spans="1:2">
      <c r="B22" s="190" t="s">
        <v>218</v>
      </c>
    </row>
    <row r="23" spans="1:2">
      <c r="B23" s="190" t="s">
        <v>219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62B4B482031248B90D9318A1D4B9D8" ma:contentTypeVersion="4" ma:contentTypeDescription="Een nieuw document maken." ma:contentTypeScope="" ma:versionID="194b7a566d81a3e23584cf8d58eae2df">
  <xsd:schema xmlns:xsd="http://www.w3.org/2001/XMLSchema" xmlns:xs="http://www.w3.org/2001/XMLSchema" xmlns:p="http://schemas.microsoft.com/office/2006/metadata/properties" xmlns:ns2="3e9949ad-764e-4b6a-b6df-536c9272a319" targetNamespace="http://schemas.microsoft.com/office/2006/metadata/properties" ma:root="true" ma:fieldsID="6a338f5674364a98d0a2a2ff381a5abc" ns2:_="">
    <xsd:import namespace="3e9949ad-764e-4b6a-b6df-536c9272a3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949ad-764e-4b6a-b6df-536c9272a3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96005A-0CC4-498F-9E6D-44413EC9235B}"/>
</file>

<file path=customXml/itemProps2.xml><?xml version="1.0" encoding="utf-8"?>
<ds:datastoreItem xmlns:ds="http://schemas.openxmlformats.org/officeDocument/2006/customXml" ds:itemID="{AAFAEAB6-D65D-4D6F-AD67-EC05CDAA2334}"/>
</file>

<file path=customXml/itemProps3.xml><?xml version="1.0" encoding="utf-8"?>
<ds:datastoreItem xmlns:ds="http://schemas.openxmlformats.org/officeDocument/2006/customXml" ds:itemID="{BC91D39B-E86D-447F-AD4C-AD6418D4A6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Florian van Melis</dc:creator>
  <cp:keywords/>
  <dc:description/>
  <cp:lastModifiedBy>Florian van Melis</cp:lastModifiedBy>
  <cp:revision/>
  <dcterms:created xsi:type="dcterms:W3CDTF">2015-06-05T18:17:20Z</dcterms:created>
  <dcterms:modified xsi:type="dcterms:W3CDTF">2024-10-14T15:33:32Z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0x0101002462B4B482031248B90D9318A1D4B9D8</vt:lpwstr>
  </property>
</Properties>
</file>