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M:\me\sup\esa\Programme coordination\MSc Forms\Form 2\2024-2025\"/>
    </mc:Choice>
  </mc:AlternateContent>
  <xr:revisionPtr revIDLastSave="0" documentId="13_ncr:1_{3B2E78E3-DACD-4493-9243-AC8B8832111A}" xr6:coauthVersionLast="47" xr6:coauthVersionMax="47" xr10:uidLastSave="{00000000-0000-0000-0000-000000000000}"/>
  <workbookProtection workbookAlgorithmName="SHA-512" workbookHashValue="n3nxMx+9OUdxQ10tDtKZEG8DohlzDaSftsLHvxKTd74ro+PVStglx7HKkEpOxIw62EgsBPl2qLOQRVW4he6r9Q==" workbookSaltValue="WOl4EKnMYbNqfQZQoqMDOw==" workbookSpinCount="100000" lockStructure="1"/>
  <bookViews>
    <workbookView xWindow="28680" yWindow="-120" windowWidth="51840" windowHeight="21120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</sheets>
  <definedNames>
    <definedName name="_xlnm._FilterDatabase" localSheetId="3" hidden="1">'Selected courses overview'!$A$4:$H$51</definedName>
    <definedName name="Check">'Selected courses overview'!$A$4:$A$5</definedName>
    <definedName name="Courses">Form!$E$16:$BG$26,Form!$E$29:$BG$54,Form!$E$37:$BG$39,Form!$E$44:$BG$48,Form!$E$71:$BG$72,Form!$E$77:$BG$80,Form!$E$85:$BG$116</definedName>
    <definedName name="CoursesYear">Form!$G$16:$I$26,Form!$G$29:$I$54,Form!$G$37:$I$39,Form!$G$44:$I$48,Form!$G$71:$I$72,Form!$G$78:$I$80,Form!$G$85:$I$116,Form!$G$104:$I$111</definedName>
    <definedName name="_xlnm.Print_Area" localSheetId="1">Form!$E$1:$BG$186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3" i="1"/>
  <c r="BL15" i="1" l="1"/>
  <c r="BM15" i="1"/>
  <c r="BN15" i="1"/>
  <c r="BO15" i="1"/>
  <c r="BK14" i="1"/>
  <c r="BK15" i="1"/>
  <c r="BI105" i="1"/>
  <c r="BI106" i="1"/>
  <c r="BI107" i="1"/>
  <c r="BI108" i="1"/>
  <c r="BI109" i="1"/>
  <c r="BI110" i="1"/>
  <c r="BI111" i="1"/>
  <c r="BA73" i="1"/>
  <c r="BL14" i="1" l="1"/>
  <c r="BM14" i="1"/>
  <c r="BN14" i="1"/>
  <c r="BO14" i="1"/>
  <c r="H152" i="1"/>
  <c r="H153" i="1"/>
  <c r="H151" i="1"/>
  <c r="J43" i="1" a="1"/>
  <c r="J43" i="1" s="1"/>
  <c r="BB43" i="1" a="1"/>
  <c r="BB43" i="1" s="1"/>
  <c r="BD43" i="1" a="1"/>
  <c r="BD43" i="1" s="1"/>
  <c r="BE43" i="1" a="1"/>
  <c r="BE43" i="1" s="1"/>
  <c r="BF43" i="1" a="1"/>
  <c r="BF43" i="1" s="1"/>
  <c r="BG43" i="1" a="1"/>
  <c r="BG43" i="1" s="1"/>
  <c r="BG42" i="1" a="1"/>
  <c r="BG42" i="1" s="1"/>
  <c r="BF42" i="1" a="1"/>
  <c r="BF42" i="1" s="1"/>
  <c r="BE42" i="1" a="1"/>
  <c r="BE42" i="1" s="1"/>
  <c r="BD42" i="1" a="1"/>
  <c r="BD42" i="1" s="1"/>
  <c r="BB42" i="1" a="1"/>
  <c r="BB42" i="1" s="1"/>
  <c r="J42" i="1" a="1"/>
  <c r="J42" i="1" s="1"/>
  <c r="BG90" i="1" l="1" a="1"/>
  <c r="BG90" i="1" s="1"/>
  <c r="BF90" i="1" a="1"/>
  <c r="BF90" i="1" s="1"/>
  <c r="BE90" i="1" a="1"/>
  <c r="BE90" i="1" s="1"/>
  <c r="BD90" i="1" a="1"/>
  <c r="BD90" i="1" s="1"/>
  <c r="BB90" i="1" a="1"/>
  <c r="BB90" i="1" s="1"/>
  <c r="J90" i="1" a="1"/>
  <c r="J90" i="1" s="1"/>
  <c r="E90" i="1"/>
  <c r="BG95" i="1" a="1"/>
  <c r="BG95" i="1" s="1"/>
  <c r="BF95" i="1" a="1"/>
  <c r="BF95" i="1" s="1"/>
  <c r="BE95" i="1" a="1"/>
  <c r="BE95" i="1" s="1"/>
  <c r="BD95" i="1" a="1"/>
  <c r="BD95" i="1" s="1"/>
  <c r="BB95" i="1" a="1"/>
  <c r="BB95" i="1" s="1"/>
  <c r="J95" i="1" a="1"/>
  <c r="J95" i="1" s="1"/>
  <c r="E95" i="1"/>
  <c r="BG94" i="1" a="1"/>
  <c r="BG94" i="1" s="1"/>
  <c r="BF94" i="1" a="1"/>
  <c r="BF94" i="1" s="1"/>
  <c r="BE94" i="1" a="1"/>
  <c r="BE94" i="1" s="1"/>
  <c r="BD94" i="1" a="1"/>
  <c r="BD94" i="1" s="1"/>
  <c r="BB94" i="1" a="1"/>
  <c r="BB94" i="1" s="1"/>
  <c r="J94" i="1" a="1"/>
  <c r="J94" i="1" s="1"/>
  <c r="E94" i="1"/>
  <c r="BG93" i="1" a="1"/>
  <c r="BG93" i="1" s="1"/>
  <c r="BF93" i="1" a="1"/>
  <c r="BF93" i="1" s="1"/>
  <c r="BE93" i="1" a="1"/>
  <c r="BE93" i="1" s="1"/>
  <c r="BD93" i="1" a="1"/>
  <c r="BD93" i="1" s="1"/>
  <c r="BB93" i="1" a="1"/>
  <c r="BB93" i="1" s="1"/>
  <c r="J93" i="1" a="1"/>
  <c r="J93" i="1" s="1"/>
  <c r="E93" i="1"/>
  <c r="BG92" i="1" a="1"/>
  <c r="BG92" i="1" s="1"/>
  <c r="BF92" i="1" a="1"/>
  <c r="BF92" i="1" s="1"/>
  <c r="BE92" i="1" a="1"/>
  <c r="BE92" i="1" s="1"/>
  <c r="BD92" i="1" a="1"/>
  <c r="BD92" i="1" s="1"/>
  <c r="BB92" i="1" a="1"/>
  <c r="BB92" i="1" s="1"/>
  <c r="J92" i="1" a="1"/>
  <c r="J92" i="1" s="1"/>
  <c r="E92" i="1"/>
  <c r="BG91" i="1" a="1"/>
  <c r="BG91" i="1" s="1"/>
  <c r="BF91" i="1" a="1"/>
  <c r="BF91" i="1" s="1"/>
  <c r="BE91" i="1" a="1"/>
  <c r="BE91" i="1" s="1"/>
  <c r="BD91" i="1" a="1"/>
  <c r="BD91" i="1" s="1"/>
  <c r="BB91" i="1" a="1"/>
  <c r="BB91" i="1" s="1"/>
  <c r="J91" i="1" a="1"/>
  <c r="J91" i="1" s="1"/>
  <c r="E91" i="1"/>
  <c r="BG99" i="1" a="1"/>
  <c r="BG99" i="1" s="1"/>
  <c r="BF99" i="1" a="1"/>
  <c r="BF99" i="1" s="1"/>
  <c r="BE99" i="1" a="1"/>
  <c r="BE99" i="1" s="1"/>
  <c r="BD99" i="1" a="1"/>
  <c r="BD99" i="1" s="1"/>
  <c r="BB99" i="1" a="1"/>
  <c r="BB99" i="1" s="1"/>
  <c r="J99" i="1" a="1"/>
  <c r="J99" i="1" s="1"/>
  <c r="E99" i="1"/>
  <c r="BG98" i="1" a="1"/>
  <c r="BG98" i="1" s="1"/>
  <c r="BF98" i="1" a="1"/>
  <c r="BF98" i="1" s="1"/>
  <c r="BE98" i="1" a="1"/>
  <c r="BE98" i="1" s="1"/>
  <c r="BD98" i="1" a="1"/>
  <c r="BD98" i="1" s="1"/>
  <c r="BB98" i="1" a="1"/>
  <c r="BB98" i="1" s="1"/>
  <c r="J98" i="1" a="1"/>
  <c r="J98" i="1" s="1"/>
  <c r="E98" i="1"/>
  <c r="BG97" i="1" a="1"/>
  <c r="BG97" i="1" s="1"/>
  <c r="BF97" i="1" a="1"/>
  <c r="BF97" i="1" s="1"/>
  <c r="BE97" i="1" a="1"/>
  <c r="BE97" i="1" s="1"/>
  <c r="BD97" i="1" a="1"/>
  <c r="BD97" i="1" s="1"/>
  <c r="BB97" i="1" a="1"/>
  <c r="BB97" i="1" s="1"/>
  <c r="J97" i="1" a="1"/>
  <c r="J97" i="1" s="1"/>
  <c r="E97" i="1"/>
  <c r="BG96" i="1" a="1"/>
  <c r="BG96" i="1" s="1"/>
  <c r="BF96" i="1" a="1"/>
  <c r="BF96" i="1" s="1"/>
  <c r="BE96" i="1" a="1"/>
  <c r="BE96" i="1" s="1"/>
  <c r="BD96" i="1" a="1"/>
  <c r="BD96" i="1" s="1"/>
  <c r="BB96" i="1" a="1"/>
  <c r="BB96" i="1" s="1"/>
  <c r="J96" i="1" a="1"/>
  <c r="J96" i="1" s="1"/>
  <c r="E96" i="1"/>
  <c r="BK81" i="1"/>
  <c r="BL81" i="1" s="1"/>
  <c r="BK82" i="1"/>
  <c r="BK83" i="1"/>
  <c r="BK84" i="1"/>
  <c r="BK73" i="1"/>
  <c r="BK74" i="1"/>
  <c r="BK75" i="1"/>
  <c r="BK76" i="1"/>
  <c r="BK64" i="1"/>
  <c r="BK65" i="1"/>
  <c r="BK66" i="1"/>
  <c r="BK67" i="1"/>
  <c r="BK68" i="1"/>
  <c r="BK69" i="1"/>
  <c r="BK70" i="1"/>
  <c r="BI104" i="1"/>
  <c r="BN81" i="1" l="1"/>
  <c r="BM81" i="1"/>
  <c r="BO81" i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BK117" i="1" l="1"/>
  <c r="BK118" i="1"/>
  <c r="BK119" i="1"/>
  <c r="BK120" i="1"/>
  <c r="BK121" i="1"/>
  <c r="BK122" i="1"/>
  <c r="BK123" i="1"/>
  <c r="BK116" i="1"/>
  <c r="BJ117" i="1"/>
  <c r="BJ118" i="1"/>
  <c r="BJ119" i="1"/>
  <c r="BJ120" i="1"/>
  <c r="BJ121" i="1"/>
  <c r="BJ122" i="1"/>
  <c r="BJ123" i="1"/>
  <c r="BJ116" i="1"/>
  <c r="BK111" i="1"/>
  <c r="BK110" i="1"/>
  <c r="BK109" i="1"/>
  <c r="BK108" i="1"/>
  <c r="BK107" i="1"/>
  <c r="BK106" i="1"/>
  <c r="BK105" i="1"/>
  <c r="BK104" i="1"/>
  <c r="E105" i="1"/>
  <c r="E106" i="1"/>
  <c r="E107" i="1"/>
  <c r="E108" i="1"/>
  <c r="E109" i="1"/>
  <c r="E110" i="1"/>
  <c r="E111" i="1"/>
  <c r="E104" i="1"/>
  <c r="E117" i="1"/>
  <c r="E118" i="1"/>
  <c r="E119" i="1"/>
  <c r="E120" i="1"/>
  <c r="E121" i="1"/>
  <c r="E122" i="1"/>
  <c r="E123" i="1"/>
  <c r="E116" i="1"/>
  <c r="L1" i="4"/>
  <c r="O1" i="4" s="1"/>
  <c r="D1" i="4"/>
  <c r="G1" i="4" s="1"/>
  <c r="BL111" i="1" l="1"/>
  <c r="BN111" i="1"/>
  <c r="BM111" i="1"/>
  <c r="BO111" i="1"/>
  <c r="BI122" i="1"/>
  <c r="BL122" i="1" s="1"/>
  <c r="BL110" i="1"/>
  <c r="BO110" i="1"/>
  <c r="BN110" i="1"/>
  <c r="BM110" i="1"/>
  <c r="BA112" i="1"/>
  <c r="BL104" i="1"/>
  <c r="BO104" i="1"/>
  <c r="BN104" i="1"/>
  <c r="BM104" i="1"/>
  <c r="BL105" i="1"/>
  <c r="BM105" i="1"/>
  <c r="BN105" i="1"/>
  <c r="BO105" i="1"/>
  <c r="BI118" i="1"/>
  <c r="BL118" i="1" s="1"/>
  <c r="BL106" i="1"/>
  <c r="BM106" i="1"/>
  <c r="BN106" i="1"/>
  <c r="BO106" i="1"/>
  <c r="BI119" i="1"/>
  <c r="BL119" i="1" s="1"/>
  <c r="BN107" i="1"/>
  <c r="BO107" i="1"/>
  <c r="BL107" i="1"/>
  <c r="BM107" i="1"/>
  <c r="BL108" i="1"/>
  <c r="BO108" i="1"/>
  <c r="BM108" i="1"/>
  <c r="BN108" i="1"/>
  <c r="BI121" i="1"/>
  <c r="BL121" i="1" s="1"/>
  <c r="BL109" i="1"/>
  <c r="BM109" i="1"/>
  <c r="BO109" i="1"/>
  <c r="BN109" i="1"/>
  <c r="BI120" i="1"/>
  <c r="BL120" i="1" s="1"/>
  <c r="BI123" i="1"/>
  <c r="BL123" i="1" s="1"/>
  <c r="BI117" i="1"/>
  <c r="BL117" i="1" s="1"/>
  <c r="BI116" i="1"/>
  <c r="BL116" i="1" s="1"/>
  <c r="BK32" i="1"/>
  <c r="BK31" i="1"/>
  <c r="BK71" i="1"/>
  <c r="BK72" i="1"/>
  <c r="BK77" i="1"/>
  <c r="BK78" i="1"/>
  <c r="BK79" i="1"/>
  <c r="BK80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27" i="1"/>
  <c r="BK28" i="1"/>
  <c r="BK29" i="1"/>
  <c r="BK30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17" i="1"/>
  <c r="BK18" i="1"/>
  <c r="BK19" i="1"/>
  <c r="BK20" i="1"/>
  <c r="BK21" i="1"/>
  <c r="BK22" i="1"/>
  <c r="BK23" i="1"/>
  <c r="BK24" i="1"/>
  <c r="BK25" i="1"/>
  <c r="BK26" i="1"/>
  <c r="BK16" i="1"/>
  <c r="BA27" i="1" s="1"/>
  <c r="L127" i="1"/>
  <c r="L126" i="1"/>
  <c r="L64" i="1"/>
  <c r="L65" i="1"/>
  <c r="E125" i="1"/>
  <c r="E63" i="1"/>
  <c r="BK63" i="1" s="1"/>
  <c r="BM131" i="1"/>
  <c r="BL131" i="1"/>
  <c r="BK131" i="1"/>
  <c r="BJ131" i="1"/>
  <c r="BA100" i="1" l="1"/>
  <c r="BA44" i="1"/>
  <c r="BA82" i="1"/>
  <c r="BA56" i="1"/>
  <c r="BQ75" i="1"/>
  <c r="BL80" i="1"/>
  <c r="BM80" i="1"/>
  <c r="BN80" i="1"/>
  <c r="BO80" i="1"/>
  <c r="BO78" i="1"/>
  <c r="BN78" i="1"/>
  <c r="BM78" i="1"/>
  <c r="BL79" i="1"/>
  <c r="BM79" i="1"/>
  <c r="BN79" i="1"/>
  <c r="BO79" i="1"/>
  <c r="BL78" i="1"/>
  <c r="BO20" i="1"/>
  <c r="BL20" i="1"/>
  <c r="BN20" i="1"/>
  <c r="BM20" i="1"/>
  <c r="BL54" i="1"/>
  <c r="BM54" i="1"/>
  <c r="BN54" i="1"/>
  <c r="BO54" i="1"/>
  <c r="BO42" i="1"/>
  <c r="BN42" i="1"/>
  <c r="BL42" i="1"/>
  <c r="BM42" i="1"/>
  <c r="BO28" i="1"/>
  <c r="BN28" i="1"/>
  <c r="BL28" i="1"/>
  <c r="BM28" i="1"/>
  <c r="BM90" i="1"/>
  <c r="BO90" i="1"/>
  <c r="BN90" i="1"/>
  <c r="BL90" i="1"/>
  <c r="BL27" i="1"/>
  <c r="BM27" i="1"/>
  <c r="BN27" i="1"/>
  <c r="BO27" i="1"/>
  <c r="BL18" i="1"/>
  <c r="BM18" i="1"/>
  <c r="BN18" i="1"/>
  <c r="BO18" i="1"/>
  <c r="BO52" i="1"/>
  <c r="BL52" i="1"/>
  <c r="BN52" i="1"/>
  <c r="BM52" i="1"/>
  <c r="BL40" i="1"/>
  <c r="BN40" i="1"/>
  <c r="BM40" i="1"/>
  <c r="BO40" i="1"/>
  <c r="BO100" i="1"/>
  <c r="BL100" i="1"/>
  <c r="BN100" i="1"/>
  <c r="BM100" i="1"/>
  <c r="BL29" i="1"/>
  <c r="BM29" i="1"/>
  <c r="BN29" i="1"/>
  <c r="BO29" i="1"/>
  <c r="BL53" i="1"/>
  <c r="BM53" i="1"/>
  <c r="BN53" i="1"/>
  <c r="BO53" i="1"/>
  <c r="BO17" i="1"/>
  <c r="BL17" i="1"/>
  <c r="BN17" i="1"/>
  <c r="BM17" i="1"/>
  <c r="BL51" i="1"/>
  <c r="BM51" i="1"/>
  <c r="BN51" i="1"/>
  <c r="BO51" i="1"/>
  <c r="BO39" i="1"/>
  <c r="BL39" i="1"/>
  <c r="BN39" i="1"/>
  <c r="BM39" i="1"/>
  <c r="BL99" i="1"/>
  <c r="BM99" i="1"/>
  <c r="BN99" i="1"/>
  <c r="BO99" i="1"/>
  <c r="BL62" i="1"/>
  <c r="BN62" i="1"/>
  <c r="BM62" i="1"/>
  <c r="BO62" i="1"/>
  <c r="BL50" i="1"/>
  <c r="BN50" i="1"/>
  <c r="BM50" i="1"/>
  <c r="BO50" i="1"/>
  <c r="BL38" i="1"/>
  <c r="BM38" i="1"/>
  <c r="BN38" i="1"/>
  <c r="BO38" i="1"/>
  <c r="BL98" i="1"/>
  <c r="BM98" i="1"/>
  <c r="BN98" i="1"/>
  <c r="BO98" i="1"/>
  <c r="BO55" i="1"/>
  <c r="BN55" i="1"/>
  <c r="BL55" i="1"/>
  <c r="BM55" i="1"/>
  <c r="BL41" i="1"/>
  <c r="BM41" i="1"/>
  <c r="BN41" i="1"/>
  <c r="BO41" i="1"/>
  <c r="BL16" i="1"/>
  <c r="BM16" i="1"/>
  <c r="BO16" i="1"/>
  <c r="BN16" i="1"/>
  <c r="BO49" i="1"/>
  <c r="BN49" i="1"/>
  <c r="BL49" i="1"/>
  <c r="BM49" i="1"/>
  <c r="BL37" i="1"/>
  <c r="BM37" i="1"/>
  <c r="BN37" i="1"/>
  <c r="BO37" i="1"/>
  <c r="BO97" i="1"/>
  <c r="BL97" i="1"/>
  <c r="BN97" i="1"/>
  <c r="BM97" i="1"/>
  <c r="BL43" i="1"/>
  <c r="BM43" i="1"/>
  <c r="BN43" i="1"/>
  <c r="BO43" i="1"/>
  <c r="BO61" i="1"/>
  <c r="BL61" i="1"/>
  <c r="BN61" i="1"/>
  <c r="BM61" i="1"/>
  <c r="BL26" i="1"/>
  <c r="BM26" i="1"/>
  <c r="BN26" i="1"/>
  <c r="BO26" i="1"/>
  <c r="BL60" i="1"/>
  <c r="BM60" i="1"/>
  <c r="BN60" i="1"/>
  <c r="BO60" i="1"/>
  <c r="BO36" i="1"/>
  <c r="BN36" i="1"/>
  <c r="BL36" i="1"/>
  <c r="BM36" i="1"/>
  <c r="BL96" i="1"/>
  <c r="BM96" i="1"/>
  <c r="BN96" i="1"/>
  <c r="BO96" i="1"/>
  <c r="BL59" i="1"/>
  <c r="BM59" i="1"/>
  <c r="BO59" i="1"/>
  <c r="BN59" i="1"/>
  <c r="BL35" i="1"/>
  <c r="BM35" i="1"/>
  <c r="BN35" i="1"/>
  <c r="BO35" i="1"/>
  <c r="BL95" i="1"/>
  <c r="BM95" i="1"/>
  <c r="BN95" i="1"/>
  <c r="BO95" i="1"/>
  <c r="BL19" i="1"/>
  <c r="BM19" i="1"/>
  <c r="BN19" i="1"/>
  <c r="BO19" i="1"/>
  <c r="BO25" i="1"/>
  <c r="BN25" i="1"/>
  <c r="BL25" i="1"/>
  <c r="BM25" i="1"/>
  <c r="BL24" i="1"/>
  <c r="BM24" i="1"/>
  <c r="BN24" i="1"/>
  <c r="BO24" i="1"/>
  <c r="BO58" i="1"/>
  <c r="BN58" i="1"/>
  <c r="BL58" i="1"/>
  <c r="BM58" i="1"/>
  <c r="BL34" i="1"/>
  <c r="BN34" i="1"/>
  <c r="BM34" i="1"/>
  <c r="BO34" i="1"/>
  <c r="BO94" i="1"/>
  <c r="BL94" i="1"/>
  <c r="BN94" i="1"/>
  <c r="BM94" i="1"/>
  <c r="BL23" i="1"/>
  <c r="BN23" i="1"/>
  <c r="BM23" i="1"/>
  <c r="BO23" i="1"/>
  <c r="BO33" i="1"/>
  <c r="BL33" i="1"/>
  <c r="BN33" i="1"/>
  <c r="BM33" i="1"/>
  <c r="BL57" i="1"/>
  <c r="BM57" i="1"/>
  <c r="BN57" i="1"/>
  <c r="BO57" i="1"/>
  <c r="BO93" i="1"/>
  <c r="BN93" i="1"/>
  <c r="BM93" i="1"/>
  <c r="BL93" i="1"/>
  <c r="BL56" i="1"/>
  <c r="BM56" i="1"/>
  <c r="BO56" i="1"/>
  <c r="BN56" i="1"/>
  <c r="BL44" i="1"/>
  <c r="BM44" i="1"/>
  <c r="BN44" i="1"/>
  <c r="BO44" i="1"/>
  <c r="BL30" i="1"/>
  <c r="BM30" i="1"/>
  <c r="BN30" i="1"/>
  <c r="BO30" i="1"/>
  <c r="BM92" i="1"/>
  <c r="BL92" i="1"/>
  <c r="BN92" i="1"/>
  <c r="BO92" i="1"/>
  <c r="BO89" i="1"/>
  <c r="BN89" i="1"/>
  <c r="BM89" i="1"/>
  <c r="BL89" i="1"/>
  <c r="BO88" i="1"/>
  <c r="BN88" i="1"/>
  <c r="BM88" i="1"/>
  <c r="BL88" i="1"/>
  <c r="BO86" i="1"/>
  <c r="BN86" i="1"/>
  <c r="BM86" i="1"/>
  <c r="BL86" i="1"/>
  <c r="BO48" i="1"/>
  <c r="BL48" i="1"/>
  <c r="BM48" i="1"/>
  <c r="BN48" i="1"/>
  <c r="BL47" i="1"/>
  <c r="BN47" i="1"/>
  <c r="BO47" i="1"/>
  <c r="BM47" i="1"/>
  <c r="BN46" i="1"/>
  <c r="BL46" i="1"/>
  <c r="BM46" i="1"/>
  <c r="BO46" i="1"/>
  <c r="BL45" i="1"/>
  <c r="BM45" i="1"/>
  <c r="BN45" i="1"/>
  <c r="BO45" i="1"/>
  <c r="BN21" i="1"/>
  <c r="BL21" i="1"/>
  <c r="BO21" i="1"/>
  <c r="BM21" i="1"/>
  <c r="BN22" i="1"/>
  <c r="BO22" i="1"/>
  <c r="BL22" i="1"/>
  <c r="BM22" i="1"/>
  <c r="BO32" i="1"/>
  <c r="BN32" i="1"/>
  <c r="BM32" i="1"/>
  <c r="BL32" i="1"/>
  <c r="BM31" i="1"/>
  <c r="BO31" i="1"/>
  <c r="BL31" i="1"/>
  <c r="BN31" i="1"/>
  <c r="BO91" i="1"/>
  <c r="BL91" i="1"/>
  <c r="BM91" i="1"/>
  <c r="BN91" i="1"/>
  <c r="BM87" i="1"/>
  <c r="BO87" i="1"/>
  <c r="BN87" i="1"/>
  <c r="BL87" i="1"/>
  <c r="BL85" i="1"/>
  <c r="BM85" i="1"/>
  <c r="BO85" i="1"/>
  <c r="BN85" i="1"/>
  <c r="BI134" i="1"/>
  <c r="G134" i="1" s="1"/>
  <c r="G4" i="2" a="1"/>
  <c r="G4" i="2" s="1"/>
  <c r="A4" i="2" a="1"/>
  <c r="A4" i="2" s="1"/>
  <c r="F4" i="2" a="1"/>
  <c r="F4" i="2" s="1"/>
  <c r="BI131" i="1"/>
  <c r="G131" i="1" s="1"/>
  <c r="X159" i="1"/>
  <c r="C4" i="3"/>
  <c r="D4" i="3" s="1"/>
  <c r="C1" i="3"/>
  <c r="D1" i="3" s="1"/>
  <c r="AA163" i="1"/>
  <c r="C4" i="2" l="1" a="1"/>
  <c r="C4" i="2" s="1"/>
  <c r="D4" i="2" a="1"/>
  <c r="D4" i="2" s="1"/>
  <c r="AR133" i="1"/>
  <c r="AU133" i="1"/>
  <c r="E4" i="2" a="1"/>
  <c r="E4" i="2" s="1"/>
  <c r="BQ46" i="1"/>
  <c r="A3" i="3"/>
  <c r="AJ151" i="1" s="1"/>
  <c r="BQ40" i="1"/>
  <c r="AR132" i="1"/>
  <c r="AX133" i="1"/>
  <c r="AX132" i="1"/>
  <c r="AO133" i="1"/>
  <c r="AO132" i="1"/>
  <c r="AU132" i="1"/>
  <c r="BI132" i="1" l="1"/>
  <c r="G132" i="1" s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A134" i="1" s="1"/>
  <c r="BI133" i="1" s="1"/>
  <c r="G133" i="1" s="1"/>
  <c r="B4" i="2"/>
  <c r="H4" i="2" s="1"/>
  <c r="H12" i="2"/>
  <c r="H8" i="2"/>
  <c r="H11" i="2"/>
  <c r="H6" i="2"/>
  <c r="H10" i="2"/>
  <c r="H9" i="2"/>
  <c r="H5" i="2"/>
  <c r="H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<sst xmlns="http://schemas.openxmlformats.org/spreadsheetml/2006/main" count="332" uniqueCount="235">
  <si>
    <t>Follow these steps for handling the Form 2 ISP:</t>
  </si>
  <si>
    <t>1. Fill in the form and save as PDF with name:</t>
  </si>
  <si>
    <t>2. Check the form one last time and digitally sign the PDF form.</t>
  </si>
  <si>
    <t>3. Send your signed PDF form to MSc coordinator for approval: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</si>
  <si>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</si>
  <si>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</si>
  <si>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</si>
  <si>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</si>
  <si>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</si>
  <si>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</si>
  <si>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</si>
  <si>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Robotics (RO)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</si>
  <si>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</si>
  <si>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</si>
  <si>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</si>
  <si>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</si>
  <si>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</si>
  <si>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</si>
  <si>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>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</si>
  <si>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</si>
  <si>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</si>
  <si>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</si>
  <si>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</si>
  <si>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</si>
  <si>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Europian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</si>
  <si>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</si>
  <si>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</si>
  <si>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</t>
  </si>
  <si>
    <t>RO Obligatory II</t>
  </si>
  <si>
    <t>y/n</t>
  </si>
  <si>
    <t>Year</t>
  </si>
  <si>
    <t>Course code</t>
  </si>
  <si>
    <t>Course name</t>
  </si>
  <si>
    <t>EC</t>
  </si>
  <si>
    <t>Q</t>
  </si>
  <si>
    <t>y</t>
  </si>
  <si>
    <t>RO47000</t>
  </si>
  <si>
    <t>Vision and Reflection</t>
  </si>
  <si>
    <t>RO47001</t>
  </si>
  <si>
    <t>Robot Dynamics &amp; Control</t>
  </si>
  <si>
    <t>RO47002</t>
  </si>
  <si>
    <t>Machine Learning for Robotics</t>
  </si>
  <si>
    <t>RO47003</t>
  </si>
  <si>
    <t>Robot Software Practicals</t>
  </si>
  <si>
    <t>RO47004</t>
  </si>
  <si>
    <t>Machine Perception</t>
  </si>
  <si>
    <t>RO47005</t>
  </si>
  <si>
    <t>Planning &amp; Decision Making</t>
  </si>
  <si>
    <t>RO47006</t>
  </si>
  <si>
    <t>Human Robot Interaction</t>
  </si>
  <si>
    <t>RO47007</t>
  </si>
  <si>
    <t xml:space="preserve">Multidisciplinary Project </t>
  </si>
  <si>
    <t>RO47008</t>
  </si>
  <si>
    <t>Robot &amp; Society</t>
  </si>
  <si>
    <t xml:space="preserve">Subtotal: </t>
  </si>
  <si>
    <t>Select min. 3 EC, max. 6 EC</t>
  </si>
  <si>
    <t>Select course name</t>
  </si>
  <si>
    <t xml:space="preserve"> from dropdown →</t>
  </si>
  <si>
    <t>RO Electives on Robotics</t>
  </si>
  <si>
    <t>Select min. 5 EC</t>
  </si>
  <si>
    <r>
      <t xml:space="preserve">Enter 'y' to select course </t>
    </r>
    <r>
      <rPr>
        <b/>
        <sz val="9"/>
        <color theme="0"/>
        <rFont val="Calibri"/>
        <family val="2"/>
      </rPr>
      <t>→</t>
    </r>
  </si>
  <si>
    <t>RO47013</t>
  </si>
  <si>
    <t>Control in Human-Robot Interaction</t>
  </si>
  <si>
    <t>RO47014</t>
  </si>
  <si>
    <t>Knowledge Representation &amp; Symbolic Reasoning</t>
  </si>
  <si>
    <t>RO47015</t>
  </si>
  <si>
    <t>Applied Experimental Methods</t>
  </si>
  <si>
    <t>RO47017</t>
  </si>
  <si>
    <t>Vehicle Dynamics and Control</t>
  </si>
  <si>
    <t>RO47018</t>
  </si>
  <si>
    <t>Security and Privacy in Control</t>
  </si>
  <si>
    <t>RO47020</t>
  </si>
  <si>
    <t>Advanced Machine Perception</t>
  </si>
  <si>
    <r>
      <rPr>
        <b/>
        <sz val="11"/>
        <color rgb="FF000000"/>
        <rFont val="Calibri"/>
        <scheme val="minor"/>
      </rPr>
      <t>Note</t>
    </r>
    <r>
      <rPr>
        <sz val="11"/>
        <color rgb="FF000000"/>
        <rFont val="Calibri"/>
        <scheme val="minor"/>
      </rPr>
      <t>: you can choose more electives on page 2</t>
    </r>
  </si>
  <si>
    <t>Page 2 of 3</t>
  </si>
  <si>
    <t>2nd YEAR</t>
  </si>
  <si>
    <t>RO Graduation Project</t>
  </si>
  <si>
    <t>RO57010-20</t>
  </si>
  <si>
    <t>RO Literature Research</t>
  </si>
  <si>
    <t>RO57035</t>
  </si>
  <si>
    <t>RO MSc Thesis</t>
  </si>
  <si>
    <t>[2]</t>
  </si>
  <si>
    <t>RO Electives 2nd year</t>
  </si>
  <si>
    <t>Select 1 option</t>
  </si>
  <si>
    <t>Electives courses (choose 15 EC more in courses)</t>
  </si>
  <si>
    <t>RO57015</t>
  </si>
  <si>
    <t>RO Internship / Research Assignment</t>
  </si>
  <si>
    <t>IFM4040</t>
  </si>
  <si>
    <t>Joint Interdisciplinary Project</t>
  </si>
  <si>
    <t>1st YEAR ELECTIVES</t>
  </si>
  <si>
    <t>RO Electives 1st year (pre-approved)</t>
  </si>
  <si>
    <t>Select "year" = 2 if you take electives in your 2nd year.</t>
  </si>
  <si>
    <t>Other Electives 1st year (need approval)</t>
  </si>
  <si>
    <t>Complete</t>
  </si>
  <si>
    <t>Code</t>
  </si>
  <si>
    <t>If applicable, motivate why your other electives fit your program:</t>
  </si>
  <si>
    <t xml:space="preserve"> </t>
  </si>
  <si>
    <t>Motivated</t>
  </si>
  <si>
    <t>Good</t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</si>
  <si>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</si>
  <si>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</si>
  <si>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</si>
  <si>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</si>
  <si>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</si>
  <si>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</si>
  <si>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</si>
  <si>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</si>
  <si>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</si>
  <si>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</si>
  <si>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 &amp; motivated</t>
  </si>
  <si>
    <t>Programme total:</t>
  </si>
  <si>
    <t>It is recommended to do appr. 15 EC per quarter.</t>
  </si>
  <si>
    <t>Comments on your programme: (optional)</t>
  </si>
  <si>
    <t>Signature (MSc) track coordinator:</t>
  </si>
  <si>
    <t>Signature student:</t>
  </si>
  <si>
    <t>Signature (on behalf of):</t>
  </si>
  <si>
    <t>J.F.P (Julian) Kooij</t>
  </si>
  <si>
    <t>Board of Examiners</t>
  </si>
  <si>
    <t>Date:</t>
  </si>
  <si>
    <r>
      <rPr>
        <b/>
        <sz val="10"/>
        <color rgb="FF000000"/>
        <rFont val="Calibri"/>
        <scheme val="minor"/>
      </rPr>
      <t xml:space="preserve">Note:
</t>
    </r>
    <r>
      <rPr>
        <i/>
        <sz val="10"/>
        <color rgb="FF000000"/>
        <rFont val="Calibri"/>
        <scheme val="minor"/>
      </rPr>
      <t>-</t>
    </r>
    <r>
      <rPr>
        <sz val="10"/>
        <color rgb="FF000000"/>
        <rFont val="Calibri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scheme val="minor"/>
      </rPr>
      <t xml:space="preserve">abroad </t>
    </r>
    <r>
      <rPr>
        <sz val="10"/>
        <color rgb="FF000000"/>
        <rFont val="Calibri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</si>
  <si>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</si>
  <si>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</si>
  <si>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</si>
  <si>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</si>
  <si>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AE4321-15</t>
  </si>
  <si>
    <t>Air Traffic Management</t>
  </si>
  <si>
    <t>AE4301</t>
  </si>
  <si>
    <t>Automatic Flight Control System Design</t>
  </si>
  <si>
    <t>EPA131a</t>
  </si>
  <si>
    <t xml:space="preserve">Behaviour in transitions </t>
  </si>
  <si>
    <t>AE4316</t>
  </si>
  <si>
    <t>Aerospace Human-Machine Systems</t>
  </si>
  <si>
    <t>AE4317</t>
  </si>
  <si>
    <t>Autonomous Flight of Micro Air Vehicles</t>
  </si>
  <si>
    <t>MT44070</t>
  </si>
  <si>
    <t>Shipping Management</t>
  </si>
  <si>
    <t>BM41040</t>
  </si>
  <si>
    <t>Neuromechanics and Motor Control</t>
  </si>
  <si>
    <t>SEN9115</t>
  </si>
  <si>
    <t>Participatory Systems</t>
  </si>
  <si>
    <t>CESE4025</t>
  </si>
  <si>
    <t>Real-time Systems</t>
  </si>
  <si>
    <t>TPM024A</t>
  </si>
  <si>
    <t>Methods for Risk Analysis and Management</t>
  </si>
  <si>
    <t>CESE4030</t>
  </si>
  <si>
    <t>Embedded Systems Laboratory</t>
  </si>
  <si>
    <t>TPM027A</t>
  </si>
  <si>
    <t>Cyber Risk Management</t>
  </si>
  <si>
    <t>CS4205</t>
  </si>
  <si>
    <t xml:space="preserve">Evolutionary Algorithms </t>
  </si>
  <si>
    <t>TPM411A</t>
  </si>
  <si>
    <t>Idea to Start-up – IT &amp; AI</t>
  </si>
  <si>
    <t>TPM416A</t>
  </si>
  <si>
    <t>Turning Technology into Business</t>
  </si>
  <si>
    <t>CS4235</t>
  </si>
  <si>
    <t>Socio-Cognitive Engineering</t>
  </si>
  <si>
    <t>TPM420A</t>
  </si>
  <si>
    <r>
      <t xml:space="preserve">Ready to Start-up </t>
    </r>
    <r>
      <rPr>
        <i/>
        <sz val="11"/>
        <rFont val="Calibri"/>
        <family val="2"/>
        <scheme val="minor"/>
      </rPr>
      <t>(Q2 or Q3-4)</t>
    </r>
  </si>
  <si>
    <t>[3</t>
  </si>
  <si>
    <t>4]</t>
  </si>
  <si>
    <t>WI4425</t>
  </si>
  <si>
    <t>Financial Markets Theory</t>
  </si>
  <si>
    <t>CS4295</t>
  </si>
  <si>
    <t xml:space="preserve">Release Engineering for Machine Learning Applications </t>
  </si>
  <si>
    <t>WM0329TU</t>
  </si>
  <si>
    <r>
      <t xml:space="preserve">Ethics and Engineering </t>
    </r>
    <r>
      <rPr>
        <i/>
        <sz val="11"/>
        <rFont val="Calibri"/>
        <family val="2"/>
        <scheme val="minor"/>
      </rPr>
      <t>(Q1 or Q3)</t>
    </r>
  </si>
  <si>
    <t>[1]</t>
  </si>
  <si>
    <t>[3]</t>
  </si>
  <si>
    <t>Applied Image Processing</t>
  </si>
  <si>
    <t>WM0376TU</t>
  </si>
  <si>
    <t>Ethics of Technological Risks</t>
  </si>
  <si>
    <t>WM0637SET</t>
  </si>
  <si>
    <t>Economic Policy for Sustainable Energy</t>
  </si>
  <si>
    <t>Deep Reinforcement Learning</t>
  </si>
  <si>
    <t>WM0801TU</t>
  </si>
  <si>
    <t>Introduction to Safety Science</t>
  </si>
  <si>
    <t>EE4675</t>
  </si>
  <si>
    <t>Object classification with radar</t>
  </si>
  <si>
    <t>WM1302TU</t>
  </si>
  <si>
    <t>Ethics of Transportation</t>
  </si>
  <si>
    <t>ET4117</t>
  </si>
  <si>
    <t>Electrical Machines and Drives</t>
  </si>
  <si>
    <t>ET4169</t>
  </si>
  <si>
    <t>Radar I: From Basic Principles to Applications</t>
  </si>
  <si>
    <t>ET4257</t>
  </si>
  <si>
    <t xml:space="preserve">Sensors and Actuators </t>
  </si>
  <si>
    <t>ME41006</t>
  </si>
  <si>
    <t>Musculoskeletal modeling and simulation</t>
  </si>
  <si>
    <t>ME41056</t>
  </si>
  <si>
    <t>Multibody Dynamics</t>
  </si>
  <si>
    <t>ME41065</t>
  </si>
  <si>
    <t>System Identification and Parameter Estimation</t>
  </si>
  <si>
    <t>ME41085</t>
  </si>
  <si>
    <t>Biomechatronics</t>
  </si>
  <si>
    <t>ME41096</t>
  </si>
  <si>
    <t xml:space="preserve">Bio Inspired Design </t>
  </si>
  <si>
    <t>ME41125</t>
  </si>
  <si>
    <t>Introduction to Engineering Research</t>
  </si>
  <si>
    <t>ME44206</t>
  </si>
  <si>
    <t xml:space="preserve">Quantitative Methods for Logistics </t>
  </si>
  <si>
    <t>ME44312</t>
  </si>
  <si>
    <t xml:space="preserve">Machine Learning for Transport and Multi-Machine Systems </t>
  </si>
  <si>
    <t>ME46041</t>
  </si>
  <si>
    <t>Experimental Dynamics</t>
  </si>
  <si>
    <t>ME46055</t>
  </si>
  <si>
    <t xml:space="preserve">Engineering Dynamics </t>
  </si>
  <si>
    <t>RO47019</t>
  </si>
  <si>
    <t>Intelligent Control Systems</t>
  </si>
  <si>
    <t>SC42075</t>
  </si>
  <si>
    <t>Modelling and Control of Hybrid Systems</t>
  </si>
  <si>
    <t>SC42101</t>
  </si>
  <si>
    <t>Networked and Distributed Control Systems</t>
  </si>
  <si>
    <t>SC42110</t>
  </si>
  <si>
    <t>Dynamic Programming and Stochastic Control</t>
  </si>
  <si>
    <t>SC42125</t>
  </si>
  <si>
    <t>Model Predictive Control</t>
  </si>
  <si>
    <t>WI4062TU</t>
  </si>
  <si>
    <t xml:space="preserve">Transport, Routing and Scheduling Problems </t>
  </si>
  <si>
    <t>WI4156(TU)</t>
  </si>
  <si>
    <t>Game Theory</t>
  </si>
  <si>
    <t>WI4525TU</t>
  </si>
  <si>
    <t>Monte Carlo Simulation and Stochastic Processes</t>
  </si>
  <si>
    <t>WI4771TU</t>
  </si>
  <si>
    <t>Object Oriented Scientific Programming C++</t>
  </si>
  <si>
    <t>Selected courses overview</t>
  </si>
  <si>
    <t>Avg. EC per quarter</t>
  </si>
  <si>
    <t>Coordinator-MSc-RO@tudelft.nl</t>
  </si>
  <si>
    <t>DSAIT4025</t>
  </si>
  <si>
    <t>Alternative Learning Strategies</t>
  </si>
  <si>
    <t>DSAIT4125</t>
  </si>
  <si>
    <t>Computer Vision</t>
  </si>
  <si>
    <t>DSAIT4120</t>
  </si>
  <si>
    <t>DSAIT4010</t>
  </si>
  <si>
    <t>Probabilistic AI and Reasoning</t>
  </si>
  <si>
    <t>DSAIT4115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</si>
</sst>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0"/>
      <color rgb="FF000000"/>
      <name val="Calibri"/>
      <scheme val="minor"/>
    </font>
    <font>
      <i/>
      <sz val="10"/>
      <color rgb="FF000000"/>
      <name val="Calibri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1"/>
      </right>
      <top style="thin">
        <color theme="1"/>
      </top>
      <bottom style="thin">
        <color theme="0" tint="-0.14993743705557422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 style="thin">
        <color theme="1"/>
      </right>
      <top style="thin">
        <color theme="0" tint="-0.14993743705557422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4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quotePrefix="1"/>
    <xf numFmtId="0" fontId="3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center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quotePrefix="1" applyFont="1"/>
    <xf numFmtId="0" fontId="13" fillId="3" borderId="0" xfId="1" applyFont="1" applyFill="1" applyAlignment="1" applyProtection="1"/>
    <xf numFmtId="0" fontId="28" fillId="3" borderId="0" xfId="1" applyFont="1" applyFill="1" applyAlignment="1" applyProtection="1"/>
    <xf numFmtId="0" fontId="21" fillId="0" borderId="0" xfId="0" applyFont="1"/>
    <xf numFmtId="0" fontId="21" fillId="7" borderId="0" xfId="0" applyFont="1" applyFill="1"/>
    <xf numFmtId="0" fontId="20" fillId="7" borderId="0" xfId="0" applyFont="1" applyFill="1" applyAlignment="1">
      <alignment horizontal="center"/>
    </xf>
    <xf numFmtId="0" fontId="19" fillId="7" borderId="0" xfId="0" applyFont="1" applyFill="1"/>
    <xf numFmtId="0" fontId="22" fillId="7" borderId="0" xfId="0" applyFont="1" applyFill="1" applyAlignment="1">
      <alignment vertical="top" wrapText="1"/>
    </xf>
    <xf numFmtId="0" fontId="22" fillId="7" borderId="0" xfId="0" applyFont="1" applyFill="1" applyAlignment="1">
      <alignment horizontal="center" vertical="top" wrapText="1"/>
    </xf>
    <xf numFmtId="0" fontId="23" fillId="7" borderId="0" xfId="0" applyFont="1" applyFill="1"/>
    <xf numFmtId="0" fontId="22" fillId="7" borderId="0" xfId="0" applyFont="1" applyFill="1" applyAlignment="1">
      <alignment horizontal="center"/>
    </xf>
    <xf numFmtId="0" fontId="22" fillId="7" borderId="0" xfId="0" applyFont="1" applyFill="1"/>
    <xf numFmtId="0" fontId="20" fillId="7" borderId="0" xfId="0" applyFont="1" applyFill="1" applyAlignment="1">
      <alignment vertical="center"/>
    </xf>
    <xf numFmtId="0" fontId="30" fillId="7" borderId="0" xfId="0" applyFont="1" applyFill="1" applyAlignment="1">
      <alignment horizontal="right"/>
    </xf>
    <xf numFmtId="0" fontId="22" fillId="7" borderId="64" xfId="0" applyFont="1" applyFill="1" applyBorder="1"/>
    <xf numFmtId="0" fontId="0" fillId="7" borderId="0" xfId="0" applyFill="1"/>
    <xf numFmtId="0" fontId="30" fillId="7" borderId="0" xfId="0" applyFont="1" applyFill="1" applyAlignment="1">
      <alignment vertical="top" wrapText="1"/>
    </xf>
    <xf numFmtId="0" fontId="14" fillId="4" borderId="0" xfId="0" applyFont="1" applyFill="1"/>
    <xf numFmtId="0" fontId="13" fillId="3" borderId="0" xfId="1" applyFont="1" applyFill="1" applyAlignment="1" applyProtection="1">
      <alignment horizontal="right"/>
    </xf>
    <xf numFmtId="0" fontId="27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0" fillId="4" borderId="0" xfId="0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4" fillId="3" borderId="15" xfId="0" applyFont="1" applyFill="1" applyBorder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4" fillId="3" borderId="18" xfId="0" applyFont="1" applyFill="1" applyBorder="1" applyAlignment="1" applyProtection="1">
      <alignment horizontal="center"/>
      <protection locked="0"/>
    </xf>
    <xf numFmtId="0" fontId="24" fillId="3" borderId="20" xfId="0" applyFont="1" applyFill="1" applyBorder="1" applyAlignment="1" applyProtection="1">
      <alignment horizontal="center"/>
      <protection locked="0"/>
    </xf>
    <xf numFmtId="0" fontId="24" fillId="3" borderId="2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1" fillId="0" borderId="0" xfId="1" applyFont="1" applyFill="1"/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1" applyFill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35" xfId="0" applyBorder="1" applyAlignment="1">
      <alignment horizontal="center"/>
    </xf>
    <xf numFmtId="0" fontId="26" fillId="0" borderId="0" xfId="0" applyFont="1"/>
    <xf numFmtId="0" fontId="26" fillId="0" borderId="0" xfId="0" quotePrefix="1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6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7" fillId="3" borderId="70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70" xfId="0" applyFont="1" applyFill="1" applyBorder="1" applyAlignment="1">
      <alignment vertical="center"/>
    </xf>
    <xf numFmtId="0" fontId="3" fillId="3" borderId="0" xfId="0" applyFont="1" applyFill="1"/>
    <xf numFmtId="0" fontId="2" fillId="6" borderId="0" xfId="0" applyFont="1" applyFill="1" applyAlignment="1">
      <alignment horizontal="right"/>
    </xf>
    <xf numFmtId="0" fontId="14" fillId="3" borderId="0" xfId="0" applyFont="1" applyFill="1"/>
    <xf numFmtId="0" fontId="2" fillId="6" borderId="0" xfId="0" applyFont="1" applyFill="1" applyAlignment="1">
      <alignment vertical="top" wrapText="1"/>
    </xf>
    <xf numFmtId="0" fontId="25" fillId="3" borderId="0" xfId="0" applyFont="1" applyFill="1"/>
    <xf numFmtId="0" fontId="7" fillId="3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15" fillId="3" borderId="52" xfId="0" applyFont="1" applyFill="1" applyBorder="1" applyAlignment="1">
      <alignment horizontal="center"/>
    </xf>
    <xf numFmtId="0" fontId="2" fillId="2" borderId="0" xfId="0" applyFont="1" applyFill="1"/>
    <xf numFmtId="0" fontId="2" fillId="3" borderId="7" xfId="0" applyFont="1" applyFill="1" applyBorder="1"/>
    <xf numFmtId="0" fontId="2" fillId="3" borderId="60" xfId="0" applyFont="1" applyFill="1" applyBorder="1"/>
    <xf numFmtId="0" fontId="2" fillId="6" borderId="0" xfId="0" applyFont="1" applyFill="1"/>
    <xf numFmtId="0" fontId="3" fillId="6" borderId="0" xfId="0" applyFont="1" applyFill="1"/>
    <xf numFmtId="0" fontId="33" fillId="3" borderId="0" xfId="0" applyFont="1" applyFill="1"/>
    <xf numFmtId="0" fontId="3" fillId="3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25" fillId="3" borderId="6" xfId="0" applyFont="1" applyFill="1" applyBorder="1"/>
    <xf numFmtId="0" fontId="29" fillId="5" borderId="0" xfId="0" applyFont="1" applyFill="1"/>
    <xf numFmtId="0" fontId="2" fillId="5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3" borderId="0" xfId="0" quotePrefix="1" applyFont="1" applyFill="1"/>
    <xf numFmtId="0" fontId="0" fillId="0" borderId="11" xfId="0" applyBorder="1"/>
    <xf numFmtId="0" fontId="2" fillId="3" borderId="12" xfId="0" applyFont="1" applyFill="1" applyBorder="1"/>
    <xf numFmtId="0" fontId="8" fillId="3" borderId="12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8" fillId="3" borderId="12" xfId="0" applyNumberFormat="1" applyFont="1" applyFill="1" applyBorder="1"/>
    <xf numFmtId="0" fontId="0" fillId="3" borderId="9" xfId="0" applyFill="1" applyBorder="1"/>
    <xf numFmtId="0" fontId="0" fillId="3" borderId="22" xfId="0" applyFill="1" applyBorder="1"/>
    <xf numFmtId="0" fontId="0" fillId="0" borderId="9" xfId="0" applyBorder="1"/>
    <xf numFmtId="0" fontId="2" fillId="3" borderId="22" xfId="0" applyFont="1" applyFill="1" applyBorder="1"/>
    <xf numFmtId="0" fontId="0" fillId="0" borderId="23" xfId="0" applyBorder="1"/>
    <xf numFmtId="0" fontId="2" fillId="3" borderId="1" xfId="0" applyFont="1" applyFill="1" applyBorder="1"/>
    <xf numFmtId="0" fontId="2" fillId="3" borderId="24" xfId="0" applyFont="1" applyFill="1" applyBorder="1"/>
    <xf numFmtId="0" fontId="0" fillId="3" borderId="23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35" xfId="0" applyBorder="1" applyAlignment="1">
      <alignment horizontal="left"/>
    </xf>
    <xf numFmtId="0" fontId="10" fillId="0" borderId="0" xfId="1" applyFill="1" applyAlignment="1" applyProtection="1"/>
    <xf numFmtId="0" fontId="15" fillId="3" borderId="65" xfId="0" applyFont="1" applyFill="1" applyBorder="1" applyAlignment="1">
      <alignment horizontal="center"/>
    </xf>
    <xf numFmtId="0" fontId="15" fillId="3" borderId="76" xfId="0" applyFont="1" applyFill="1" applyBorder="1" applyAlignment="1">
      <alignment horizontal="center"/>
    </xf>
    <xf numFmtId="0" fontId="15" fillId="3" borderId="79" xfId="0" applyFont="1" applyFill="1" applyBorder="1" applyAlignment="1">
      <alignment horizontal="center"/>
    </xf>
    <xf numFmtId="0" fontId="15" fillId="3" borderId="79" xfId="0" quotePrefix="1" applyFont="1" applyFill="1" applyBorder="1" applyAlignment="1">
      <alignment horizontal="center"/>
    </xf>
    <xf numFmtId="0" fontId="15" fillId="3" borderId="67" xfId="0" applyFont="1" applyFill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0" fillId="2" borderId="0" xfId="1" applyFill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8" fillId="3" borderId="0" xfId="0" applyFont="1" applyFill="1"/>
    <xf numFmtId="0" fontId="25" fillId="3" borderId="0" xfId="0" quotePrefix="1" applyFont="1" applyFill="1"/>
    <xf numFmtId="0" fontId="18" fillId="3" borderId="0" xfId="0" applyFont="1" applyFill="1"/>
    <xf numFmtId="0" fontId="2" fillId="3" borderId="104" xfId="0" applyFont="1" applyFill="1" applyBorder="1"/>
    <xf numFmtId="0" fontId="15" fillId="3" borderId="105" xfId="0" applyFont="1" applyFill="1" applyBorder="1" applyAlignment="1">
      <alignment horizontal="center"/>
    </xf>
    <xf numFmtId="0" fontId="2" fillId="3" borderId="117" xfId="0" applyFont="1" applyFill="1" applyBorder="1"/>
    <xf numFmtId="0" fontId="2" fillId="3" borderId="119" xfId="0" applyFont="1" applyFill="1" applyBorder="1"/>
    <xf numFmtId="0" fontId="15" fillId="3" borderId="113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" fillId="3" borderId="66" xfId="0" applyFont="1" applyFill="1" applyBorder="1"/>
    <xf numFmtId="0" fontId="2" fillId="3" borderId="69" xfId="0" applyFont="1" applyFill="1" applyBorder="1"/>
    <xf numFmtId="0" fontId="2" fillId="3" borderId="10" xfId="0" applyFont="1" applyFill="1" applyBorder="1"/>
    <xf numFmtId="0" fontId="2" fillId="3" borderId="53" xfId="0" applyFont="1" applyFill="1" applyBorder="1"/>
    <xf numFmtId="0" fontId="2" fillId="3" borderId="3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3" xfId="0" applyFont="1" applyFill="1" applyBorder="1"/>
    <xf numFmtId="0" fontId="13" fillId="0" borderId="0" xfId="0" applyFont="1" applyAlignment="1">
      <alignment vertical="center"/>
    </xf>
    <xf numFmtId="0" fontId="2" fillId="3" borderId="72" xfId="0" applyFont="1" applyFill="1" applyBorder="1"/>
    <xf numFmtId="0" fontId="2" fillId="3" borderId="71" xfId="0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5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9" xfId="0" applyFont="1" applyFill="1" applyBorder="1" applyAlignment="1">
      <alignment horizontal="center"/>
    </xf>
    <xf numFmtId="0" fontId="15" fillId="3" borderId="61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2" fillId="3" borderId="80" xfId="0" applyFont="1" applyFill="1" applyBorder="1"/>
    <xf numFmtId="0" fontId="2" fillId="3" borderId="77" xfId="0" applyFont="1" applyFill="1" applyBorder="1"/>
    <xf numFmtId="0" fontId="2" fillId="3" borderId="81" xfId="0" applyFont="1" applyFill="1" applyBorder="1"/>
    <xf numFmtId="0" fontId="15" fillId="3" borderId="78" xfId="0" applyFont="1" applyFill="1" applyBorder="1" applyAlignment="1">
      <alignment horizontal="center"/>
    </xf>
    <xf numFmtId="0" fontId="15" fillId="3" borderId="81" xfId="0" applyFont="1" applyFill="1" applyBorder="1" applyAlignment="1">
      <alignment horizontal="center"/>
    </xf>
    <xf numFmtId="0" fontId="15" fillId="3" borderId="75" xfId="0" applyFont="1" applyFill="1" applyBorder="1" applyAlignment="1">
      <alignment horizontal="center"/>
    </xf>
    <xf numFmtId="0" fontId="13" fillId="0" borderId="83" xfId="0" applyFont="1" applyBorder="1" applyAlignment="1">
      <alignment vertical="center"/>
    </xf>
    <xf numFmtId="0" fontId="2" fillId="3" borderId="84" xfId="0" applyFont="1" applyFill="1" applyBorder="1"/>
    <xf numFmtId="0" fontId="2" fillId="3" borderId="85" xfId="0" applyFont="1" applyFill="1" applyBorder="1"/>
    <xf numFmtId="0" fontId="2" fillId="3" borderId="86" xfId="0" applyFont="1" applyFill="1" applyBorder="1"/>
    <xf numFmtId="0" fontId="15" fillId="3" borderId="82" xfId="0" applyFont="1" applyFill="1" applyBorder="1" applyAlignment="1">
      <alignment horizontal="center"/>
    </xf>
    <xf numFmtId="0" fontId="15" fillId="3" borderId="86" xfId="0" applyFont="1" applyFill="1" applyBorder="1" applyAlignment="1">
      <alignment horizontal="center"/>
    </xf>
    <xf numFmtId="0" fontId="15" fillId="3" borderId="8" xfId="0" quotePrefix="1" applyFont="1" applyFill="1" applyBorder="1" applyAlignment="1">
      <alignment horizontal="center"/>
    </xf>
    <xf numFmtId="0" fontId="15" fillId="3" borderId="53" xfId="0" quotePrefix="1" applyFont="1" applyFill="1" applyBorder="1" applyAlignment="1">
      <alignment horizontal="center"/>
    </xf>
    <xf numFmtId="0" fontId="15" fillId="3" borderId="3" xfId="0" quotePrefix="1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37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54" xfId="0" applyFont="1" applyFill="1" applyBorder="1"/>
    <xf numFmtId="0" fontId="2" fillId="3" borderId="61" xfId="0" applyFont="1" applyFill="1" applyBorder="1"/>
    <xf numFmtId="0" fontId="17" fillId="2" borderId="0" xfId="0" applyFont="1" applyFill="1"/>
    <xf numFmtId="0" fontId="17" fillId="3" borderId="0" xfId="0" applyFont="1" applyFill="1"/>
    <xf numFmtId="0" fontId="27" fillId="3" borderId="0" xfId="0" applyFont="1" applyFill="1" applyAlignment="1">
      <alignment horizontal="center"/>
    </xf>
    <xf numFmtId="0" fontId="10" fillId="0" borderId="0" xfId="1" applyAlignment="1">
      <alignment vertical="top" wrapText="1"/>
    </xf>
    <xf numFmtId="0" fontId="13" fillId="3" borderId="0" xfId="0" applyFont="1" applyFill="1" applyAlignment="1">
      <alignment vertical="center"/>
    </xf>
    <xf numFmtId="0" fontId="15" fillId="3" borderId="0" xfId="0" quotePrefix="1" applyFont="1" applyFill="1"/>
    <xf numFmtId="0" fontId="15" fillId="3" borderId="0" xfId="0" applyFont="1" applyFill="1"/>
    <xf numFmtId="0" fontId="40" fillId="3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9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 wrapText="1"/>
    </xf>
    <xf numFmtId="0" fontId="45" fillId="7" borderId="0" xfId="0" applyFont="1" applyFill="1"/>
    <xf numFmtId="0" fontId="2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45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46" fillId="0" borderId="0" xfId="0" applyFont="1"/>
    <xf numFmtId="0" fontId="1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3" fillId="3" borderId="0" xfId="0" applyFont="1" applyFill="1" applyAlignment="1">
      <alignment horizontal="left" wrapText="1"/>
    </xf>
    <xf numFmtId="0" fontId="44" fillId="3" borderId="0" xfId="0" applyFont="1" applyFill="1" applyAlignment="1">
      <alignment horizontal="left"/>
    </xf>
    <xf numFmtId="0" fontId="18" fillId="3" borderId="8" xfId="0" applyFont="1" applyFill="1" applyBorder="1" applyAlignment="1">
      <alignment horizontal="center"/>
    </xf>
    <xf numFmtId="0" fontId="18" fillId="3" borderId="90" xfId="0" applyFont="1" applyFill="1" applyBorder="1" applyAlignment="1">
      <alignment horizontal="center"/>
    </xf>
    <xf numFmtId="0" fontId="2" fillId="3" borderId="91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18" fillId="3" borderId="69" xfId="0" applyFont="1" applyFill="1" applyBorder="1" applyAlignment="1">
      <alignment horizontal="center"/>
    </xf>
    <xf numFmtId="0" fontId="18" fillId="3" borderId="72" xfId="0" applyFont="1" applyFill="1" applyBorder="1" applyAlignment="1">
      <alignment horizontal="center"/>
    </xf>
    <xf numFmtId="0" fontId="18" fillId="3" borderId="92" xfId="0" applyFont="1" applyFill="1" applyBorder="1" applyAlignment="1">
      <alignment horizontal="center"/>
    </xf>
    <xf numFmtId="0" fontId="2" fillId="3" borderId="9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8" fillId="3" borderId="53" xfId="0" applyFont="1" applyFill="1" applyBorder="1" applyAlignment="1">
      <alignment horizontal="center"/>
    </xf>
    <xf numFmtId="0" fontId="18" fillId="3" borderId="71" xfId="0" applyFont="1" applyFill="1" applyBorder="1" applyAlignment="1">
      <alignment horizontal="center"/>
    </xf>
    <xf numFmtId="0" fontId="18" fillId="3" borderId="94" xfId="0" applyFont="1" applyFill="1" applyBorder="1" applyAlignment="1">
      <alignment horizontal="center"/>
    </xf>
    <xf numFmtId="0" fontId="2" fillId="3" borderId="138" xfId="0" applyFont="1" applyFill="1" applyBorder="1" applyAlignment="1">
      <alignment horizontal="center"/>
    </xf>
    <xf numFmtId="0" fontId="2" fillId="3" borderId="65" xfId="0" applyFont="1" applyFill="1" applyBorder="1" applyAlignment="1">
      <alignment horizontal="center"/>
    </xf>
    <xf numFmtId="0" fontId="18" fillId="3" borderId="65" xfId="0" applyFont="1" applyFill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center"/>
    </xf>
    <xf numFmtId="0" fontId="2" fillId="3" borderId="75" xfId="0" applyFont="1" applyFill="1" applyBorder="1" applyAlignment="1">
      <alignment horizontal="center"/>
    </xf>
    <xf numFmtId="0" fontId="18" fillId="3" borderId="98" xfId="0" applyFont="1" applyFill="1" applyBorder="1" applyAlignment="1" applyProtection="1">
      <alignment horizontal="center"/>
      <protection locked="0"/>
    </xf>
    <xf numFmtId="0" fontId="18" fillId="3" borderId="74" xfId="0" applyFont="1" applyFill="1" applyBorder="1" applyAlignment="1" applyProtection="1">
      <alignment horizontal="center"/>
      <protection locked="0"/>
    </xf>
    <xf numFmtId="0" fontId="18" fillId="3" borderId="99" xfId="0" applyFont="1" applyFill="1" applyBorder="1" applyAlignment="1" applyProtection="1">
      <alignment horizontal="center"/>
      <protection locked="0"/>
    </xf>
    <xf numFmtId="0" fontId="2" fillId="3" borderId="100" xfId="0" applyFont="1" applyFill="1" applyBorder="1"/>
    <xf numFmtId="0" fontId="2" fillId="3" borderId="101" xfId="0" applyFont="1" applyFill="1" applyBorder="1"/>
    <xf numFmtId="0" fontId="2" fillId="3" borderId="73" xfId="0" applyFont="1" applyFill="1" applyBorder="1"/>
    <xf numFmtId="0" fontId="2" fillId="3" borderId="102" xfId="0" applyFont="1" applyFill="1" applyBorder="1" applyProtection="1">
      <protection locked="0"/>
    </xf>
    <xf numFmtId="0" fontId="2" fillId="3" borderId="83" xfId="0" applyFont="1" applyFill="1" applyBorder="1" applyProtection="1">
      <protection locked="0"/>
    </xf>
    <xf numFmtId="0" fontId="2" fillId="3" borderId="103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8" fillId="3" borderId="28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18" fillId="3" borderId="29" xfId="0" applyFont="1" applyFill="1" applyBorder="1" applyAlignment="1" applyProtection="1">
      <alignment horizontal="center"/>
      <protection locked="0"/>
    </xf>
    <xf numFmtId="0" fontId="2" fillId="3" borderId="66" xfId="0" applyFont="1" applyFill="1" applyBorder="1"/>
    <xf numFmtId="0" fontId="2" fillId="3" borderId="65" xfId="0" applyFont="1" applyFill="1" applyBorder="1"/>
    <xf numFmtId="0" fontId="2" fillId="3" borderId="69" xfId="0" applyFont="1" applyFill="1" applyBorder="1"/>
    <xf numFmtId="0" fontId="2" fillId="3" borderId="50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5" xfId="0" applyFont="1" applyFill="1" applyBorder="1" applyProtection="1">
      <protection locked="0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2" xfId="0" applyFont="1" applyFill="1" applyBorder="1"/>
    <xf numFmtId="0" fontId="18" fillId="3" borderId="30" xfId="0" applyFont="1" applyFill="1" applyBorder="1" applyAlignment="1" applyProtection="1">
      <alignment horizontal="center"/>
      <protection locked="0"/>
    </xf>
    <xf numFmtId="0" fontId="18" fillId="3" borderId="31" xfId="0" applyFont="1" applyFill="1" applyBorder="1" applyAlignment="1" applyProtection="1">
      <alignment horizontal="center"/>
      <protection locked="0"/>
    </xf>
    <xf numFmtId="0" fontId="18" fillId="3" borderId="32" xfId="0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Protection="1">
      <protection locked="0"/>
    </xf>
    <xf numFmtId="0" fontId="2" fillId="3" borderId="43" xfId="0" applyFont="1" applyFill="1" applyBorder="1" applyProtection="1">
      <protection locked="0"/>
    </xf>
    <xf numFmtId="0" fontId="2" fillId="3" borderId="44" xfId="0" applyFont="1" applyFill="1" applyBorder="1" applyProtection="1">
      <protection locked="0"/>
    </xf>
    <xf numFmtId="0" fontId="2" fillId="3" borderId="113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18" fillId="3" borderId="114" xfId="0" applyFont="1" applyFill="1" applyBorder="1" applyAlignment="1" applyProtection="1">
      <alignment horizontal="center"/>
      <protection locked="0"/>
    </xf>
    <xf numFmtId="0" fontId="18" fillId="3" borderId="113" xfId="0" applyFont="1" applyFill="1" applyBorder="1" applyAlignment="1" applyProtection="1">
      <alignment horizontal="center"/>
      <protection locked="0"/>
    </xf>
    <xf numFmtId="0" fontId="18" fillId="3" borderId="1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53" xfId="0" applyFont="1" applyFill="1" applyBorder="1"/>
    <xf numFmtId="0" fontId="2" fillId="3" borderId="116" xfId="0" applyFont="1" applyFill="1" applyBorder="1" applyProtection="1">
      <protection locked="0"/>
    </xf>
    <xf numFmtId="0" fontId="2" fillId="3" borderId="117" xfId="0" applyFont="1" applyFill="1" applyBorder="1" applyProtection="1">
      <protection locked="0"/>
    </xf>
    <xf numFmtId="0" fontId="2" fillId="3" borderId="118" xfId="0" applyFont="1" applyFill="1" applyBorder="1" applyProtection="1">
      <protection locked="0"/>
    </xf>
    <xf numFmtId="0" fontId="2" fillId="4" borderId="0" xfId="0" applyFont="1" applyFill="1"/>
    <xf numFmtId="0" fontId="30" fillId="7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/>
    </xf>
    <xf numFmtId="0" fontId="2" fillId="3" borderId="51" xfId="0" applyFont="1" applyFill="1" applyBorder="1" applyAlignment="1" applyProtection="1">
      <alignment horizontal="center"/>
      <protection locked="0"/>
    </xf>
    <xf numFmtId="0" fontId="2" fillId="3" borderId="42" xfId="0" applyFont="1" applyFill="1" applyBorder="1" applyAlignment="1" applyProtection="1">
      <alignment horizontal="center"/>
      <protection locked="0"/>
    </xf>
    <xf numFmtId="0" fontId="18" fillId="3" borderId="56" xfId="0" applyFont="1" applyFill="1" applyBorder="1" applyAlignment="1" applyProtection="1">
      <alignment horizontal="center"/>
      <protection locked="0"/>
    </xf>
    <xf numFmtId="0" fontId="18" fillId="3" borderId="55" xfId="0" applyFont="1" applyFill="1" applyBorder="1" applyAlignment="1" applyProtection="1">
      <alignment horizontal="center"/>
      <protection locked="0"/>
    </xf>
    <xf numFmtId="0" fontId="18" fillId="3" borderId="58" xfId="0" applyFont="1" applyFill="1" applyBorder="1" applyAlignment="1" applyProtection="1">
      <alignment horizontal="center"/>
      <protection locked="0"/>
    </xf>
    <xf numFmtId="0" fontId="2" fillId="3" borderId="67" xfId="0" applyFont="1" applyFill="1" applyBorder="1" applyAlignment="1">
      <alignment horizontal="center"/>
    </xf>
    <xf numFmtId="0" fontId="18" fillId="3" borderId="128" xfId="0" applyFont="1" applyFill="1" applyBorder="1" applyAlignment="1" applyProtection="1">
      <alignment horizontal="center"/>
      <protection locked="0"/>
    </xf>
    <xf numFmtId="0" fontId="18" fillId="3" borderId="129" xfId="0" applyFont="1" applyFill="1" applyBorder="1" applyAlignment="1" applyProtection="1">
      <alignment horizontal="center"/>
      <protection locked="0"/>
    </xf>
    <xf numFmtId="0" fontId="18" fillId="3" borderId="130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77" xfId="0" applyFont="1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3" borderId="120" xfId="0" applyFont="1" applyFill="1" applyBorder="1" applyAlignment="1" applyProtection="1">
      <alignment horizontal="center"/>
      <protection locked="0"/>
    </xf>
    <xf numFmtId="0" fontId="2" fillId="3" borderId="121" xfId="0" applyFont="1" applyFill="1" applyBorder="1" applyAlignment="1" applyProtection="1">
      <alignment horizontal="center"/>
      <protection locked="0"/>
    </xf>
    <xf numFmtId="0" fontId="2" fillId="3" borderId="54" xfId="0" applyFont="1" applyFill="1" applyBorder="1" applyAlignment="1" applyProtection="1">
      <alignment horizontal="center"/>
      <protection locked="0"/>
    </xf>
    <xf numFmtId="0" fontId="2" fillId="3" borderId="60" xfId="0" applyFont="1" applyFill="1" applyBorder="1" applyAlignment="1" applyProtection="1">
      <alignment horizontal="center"/>
      <protection locked="0"/>
    </xf>
    <xf numFmtId="0" fontId="18" fillId="3" borderId="137" xfId="0" applyFont="1" applyFill="1" applyBorder="1" applyAlignment="1">
      <alignment horizontal="center"/>
    </xf>
    <xf numFmtId="0" fontId="18" fillId="3" borderId="136" xfId="0" applyFont="1" applyFill="1" applyBorder="1" applyAlignment="1">
      <alignment horizontal="center"/>
    </xf>
    <xf numFmtId="0" fontId="18" fillId="3" borderId="87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18" fillId="3" borderId="61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center"/>
      <protection locked="0"/>
    </xf>
    <xf numFmtId="0" fontId="18" fillId="3" borderId="62" xfId="0" applyFont="1" applyFill="1" applyBorder="1" applyAlignment="1" applyProtection="1">
      <alignment horizontal="center"/>
      <protection locked="0"/>
    </xf>
    <xf numFmtId="0" fontId="2" fillId="3" borderId="3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 applyProtection="1">
      <alignment horizontal="center"/>
      <protection locked="0"/>
    </xf>
    <xf numFmtId="0" fontId="18" fillId="3" borderId="4" xfId="0" applyFont="1" applyFill="1" applyBorder="1" applyAlignment="1" applyProtection="1">
      <alignment horizontal="center"/>
      <protection locked="0"/>
    </xf>
    <xf numFmtId="0" fontId="18" fillId="3" borderId="34" xfId="0" applyFont="1" applyFill="1" applyBorder="1" applyAlignment="1" applyProtection="1">
      <alignment horizontal="center"/>
      <protection locked="0"/>
    </xf>
    <xf numFmtId="0" fontId="2" fillId="3" borderId="131" xfId="0" applyFont="1" applyFill="1" applyBorder="1" applyAlignment="1" applyProtection="1">
      <alignment horizontal="center"/>
      <protection locked="0"/>
    </xf>
    <xf numFmtId="0" fontId="2" fillId="3" borderId="132" xfId="0" applyFont="1" applyFill="1" applyBorder="1" applyAlignment="1" applyProtection="1">
      <alignment horizontal="center"/>
      <protection locked="0"/>
    </xf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34" xfId="0" applyFont="1" applyFill="1" applyBorder="1" applyAlignment="1">
      <alignment horizontal="center"/>
    </xf>
    <xf numFmtId="0" fontId="18" fillId="3" borderId="17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Protection="1">
      <protection locked="0"/>
    </xf>
    <xf numFmtId="0" fontId="2" fillId="3" borderId="48" xfId="0" applyFont="1" applyFill="1" applyBorder="1" applyProtection="1">
      <protection locked="0"/>
    </xf>
    <xf numFmtId="0" fontId="2" fillId="3" borderId="57" xfId="0" applyFont="1" applyFill="1" applyBorder="1" applyProtection="1">
      <protection locked="0"/>
    </xf>
    <xf numFmtId="0" fontId="2" fillId="2" borderId="83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60" xfId="0" applyFont="1" applyFill="1" applyBorder="1"/>
    <xf numFmtId="0" fontId="2" fillId="3" borderId="52" xfId="0" applyFont="1" applyFill="1" applyBorder="1"/>
    <xf numFmtId="0" fontId="2" fillId="4" borderId="0" xfId="0" applyFont="1" applyFill="1" applyAlignment="1">
      <alignment horizontal="left"/>
    </xf>
    <xf numFmtId="0" fontId="2" fillId="3" borderId="52" xfId="0" applyFont="1" applyFill="1" applyBorder="1" applyAlignment="1">
      <alignment horizontal="center"/>
    </xf>
    <xf numFmtId="0" fontId="18" fillId="3" borderId="59" xfId="0" applyFont="1" applyFill="1" applyBorder="1" applyAlignment="1" applyProtection="1">
      <alignment horizontal="center"/>
      <protection locked="0"/>
    </xf>
    <xf numFmtId="0" fontId="18" fillId="3" borderId="48" xfId="0" applyFont="1" applyFill="1" applyBorder="1" applyAlignment="1" applyProtection="1">
      <alignment horizontal="center"/>
      <protection locked="0"/>
    </xf>
    <xf numFmtId="0" fontId="18" fillId="3" borderId="5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5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/>
    <xf numFmtId="0" fontId="3" fillId="0" borderId="5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" fillId="3" borderId="25" xfId="0" applyFont="1" applyFill="1" applyBorder="1" applyProtection="1">
      <protection locked="0"/>
    </xf>
    <xf numFmtId="0" fontId="3" fillId="3" borderId="26" xfId="0" applyFont="1" applyFill="1" applyBorder="1" applyProtection="1">
      <protection locked="0"/>
    </xf>
    <xf numFmtId="0" fontId="3" fillId="3" borderId="27" xfId="0" applyFont="1" applyFill="1" applyBorder="1" applyProtection="1">
      <protection locked="0"/>
    </xf>
    <xf numFmtId="0" fontId="3" fillId="3" borderId="28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3" fillId="0" borderId="2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56" xfId="0" applyFont="1" applyFill="1" applyBorder="1" applyProtection="1">
      <protection locked="0"/>
    </xf>
    <xf numFmtId="0" fontId="2" fillId="3" borderId="55" xfId="0" applyFont="1" applyFill="1" applyBorder="1" applyProtection="1">
      <protection locked="0"/>
    </xf>
    <xf numFmtId="0" fontId="2" fillId="3" borderId="42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Alignment="1" applyProtection="1">
      <alignment horizontal="center"/>
      <protection locked="0"/>
    </xf>
    <xf numFmtId="0" fontId="2" fillId="3" borderId="48" xfId="0" applyFont="1" applyFill="1" applyBorder="1" applyAlignment="1" applyProtection="1">
      <alignment horizontal="center"/>
      <protection locked="0"/>
    </xf>
    <xf numFmtId="0" fontId="2" fillId="3" borderId="57" xfId="0" applyFont="1" applyFill="1" applyBorder="1" applyAlignment="1" applyProtection="1">
      <alignment horizontal="center"/>
      <protection locked="0"/>
    </xf>
    <xf numFmtId="0" fontId="2" fillId="3" borderId="110" xfId="0" applyFont="1" applyFill="1" applyBorder="1" applyProtection="1">
      <protection locked="0"/>
    </xf>
    <xf numFmtId="0" fontId="2" fillId="3" borderId="111" xfId="0" applyFont="1" applyFill="1" applyBorder="1" applyProtection="1">
      <protection locked="0"/>
    </xf>
    <xf numFmtId="0" fontId="2" fillId="3" borderId="112" xfId="0" applyFont="1" applyFill="1" applyBorder="1" applyProtection="1">
      <protection locked="0"/>
    </xf>
    <xf numFmtId="0" fontId="2" fillId="3" borderId="79" xfId="0" applyFont="1" applyFill="1" applyBorder="1"/>
    <xf numFmtId="0" fontId="2" fillId="3" borderId="79" xfId="0" applyFont="1" applyFill="1" applyBorder="1" applyAlignment="1">
      <alignment horizontal="center"/>
    </xf>
    <xf numFmtId="0" fontId="18" fillId="3" borderId="122" xfId="0" applyFont="1" applyFill="1" applyBorder="1" applyAlignment="1" applyProtection="1">
      <alignment horizontal="center"/>
      <protection locked="0"/>
    </xf>
    <xf numFmtId="0" fontId="18" fillId="3" borderId="123" xfId="0" applyFont="1" applyFill="1" applyBorder="1" applyAlignment="1" applyProtection="1">
      <alignment horizontal="center"/>
      <protection locked="0"/>
    </xf>
    <xf numFmtId="0" fontId="18" fillId="3" borderId="124" xfId="0" applyFont="1" applyFill="1" applyBorder="1" applyAlignment="1" applyProtection="1">
      <alignment horizontal="center"/>
      <protection locked="0"/>
    </xf>
    <xf numFmtId="0" fontId="2" fillId="3" borderId="125" xfId="0" applyFont="1" applyFill="1" applyBorder="1" applyProtection="1">
      <protection locked="0"/>
    </xf>
    <xf numFmtId="0" fontId="2" fillId="3" borderId="126" xfId="0" applyFont="1" applyFill="1" applyBorder="1" applyProtection="1">
      <protection locked="0"/>
    </xf>
    <xf numFmtId="0" fontId="2" fillId="3" borderId="127" xfId="0" applyFont="1" applyFill="1" applyBorder="1" applyProtection="1">
      <protection locked="0"/>
    </xf>
    <xf numFmtId="0" fontId="18" fillId="7" borderId="0" xfId="0" applyFont="1" applyFill="1" applyAlignment="1">
      <alignment horizontal="center"/>
    </xf>
    <xf numFmtId="0" fontId="18" fillId="3" borderId="119" xfId="0" applyFont="1" applyFill="1" applyBorder="1" applyAlignment="1">
      <alignment horizontal="center"/>
    </xf>
    <xf numFmtId="0" fontId="18" fillId="3" borderId="113" xfId="0" applyFont="1" applyFill="1" applyBorder="1" applyAlignment="1">
      <alignment horizontal="center"/>
    </xf>
    <xf numFmtId="0" fontId="18" fillId="3" borderId="97" xfId="0" applyFont="1" applyFill="1" applyBorder="1" applyAlignment="1">
      <alignment horizontal="center"/>
    </xf>
    <xf numFmtId="0" fontId="18" fillId="3" borderId="132" xfId="0" applyFont="1" applyFill="1" applyBorder="1" applyAlignment="1">
      <alignment horizontal="center"/>
    </xf>
    <xf numFmtId="0" fontId="18" fillId="3" borderId="74" xfId="0" applyFont="1" applyFill="1" applyBorder="1" applyAlignment="1">
      <alignment horizontal="center"/>
    </xf>
    <xf numFmtId="0" fontId="18" fillId="3" borderId="135" xfId="0" applyFont="1" applyFill="1" applyBorder="1" applyAlignment="1">
      <alignment horizontal="center"/>
    </xf>
    <xf numFmtId="0" fontId="2" fillId="3" borderId="105" xfId="0" applyFont="1" applyFill="1" applyBorder="1" applyAlignment="1">
      <alignment horizontal="center"/>
    </xf>
    <xf numFmtId="0" fontId="2" fillId="3" borderId="106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right" vertical="center"/>
    </xf>
    <xf numFmtId="0" fontId="3" fillId="3" borderId="63" xfId="0" applyFont="1" applyFill="1" applyBorder="1" applyAlignment="1" applyProtection="1">
      <alignment horizontal="left" vertical="center" wrapText="1"/>
      <protection locked="0"/>
    </xf>
    <xf numFmtId="0" fontId="4" fillId="0" borderId="63" xfId="1" applyFont="1" applyBorder="1" applyAlignment="1" applyProtection="1">
      <alignment horizontal="left" vertical="center" wrapText="1"/>
      <protection locked="0"/>
    </xf>
    <xf numFmtId="0" fontId="4" fillId="0" borderId="63" xfId="1" quotePrefix="1" applyFont="1" applyBorder="1" applyAlignment="1" applyProtection="1">
      <alignment horizontal="left" vertical="center" wrapText="1"/>
      <protection locked="0"/>
    </xf>
    <xf numFmtId="0" fontId="3" fillId="3" borderId="6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2" fillId="3" borderId="95" xfId="0" applyFont="1" applyFill="1" applyBorder="1" applyAlignment="1">
      <alignment horizontal="center"/>
    </xf>
    <xf numFmtId="0" fontId="2" fillId="3" borderId="97" xfId="0" applyFont="1" applyFill="1" applyBorder="1" applyAlignment="1">
      <alignment horizontal="center"/>
    </xf>
    <xf numFmtId="0" fontId="18" fillId="3" borderId="78" xfId="0" applyFont="1" applyFill="1" applyBorder="1" applyAlignment="1">
      <alignment horizontal="center"/>
    </xf>
    <xf numFmtId="0" fontId="18" fillId="3" borderId="96" xfId="0" applyFont="1" applyFill="1" applyBorder="1" applyAlignment="1">
      <alignment horizontal="center"/>
    </xf>
    <xf numFmtId="0" fontId="18" fillId="3" borderId="82" xfId="0" applyFont="1" applyFill="1" applyBorder="1" applyAlignment="1">
      <alignment horizontal="center"/>
    </xf>
    <xf numFmtId="0" fontId="18" fillId="3" borderId="88" xfId="0" applyFont="1" applyFill="1" applyBorder="1" applyAlignment="1">
      <alignment horizontal="center"/>
    </xf>
    <xf numFmtId="0" fontId="18" fillId="3" borderId="79" xfId="0" applyFont="1" applyFill="1" applyBorder="1" applyAlignment="1">
      <alignment horizontal="center"/>
    </xf>
    <xf numFmtId="0" fontId="18" fillId="3" borderId="67" xfId="0" applyFont="1" applyFill="1" applyBorder="1" applyAlignment="1">
      <alignment horizontal="center"/>
    </xf>
    <xf numFmtId="0" fontId="2" fillId="3" borderId="87" xfId="0" applyFont="1" applyFill="1" applyBorder="1" applyAlignment="1">
      <alignment horizontal="center"/>
    </xf>
    <xf numFmtId="0" fontId="2" fillId="3" borderId="8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8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left"/>
    </xf>
    <xf numFmtId="14" fontId="8" fillId="3" borderId="24" xfId="0" applyNumberFormat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/>
    <xf numFmtId="0" fontId="18" fillId="3" borderId="107" xfId="0" applyFont="1" applyFill="1" applyBorder="1" applyAlignment="1" applyProtection="1">
      <alignment horizontal="center"/>
      <protection locked="0"/>
    </xf>
    <xf numFmtId="0" fontId="18" fillId="3" borderId="108" xfId="0" applyFont="1" applyFill="1" applyBorder="1" applyAlignment="1" applyProtection="1">
      <alignment horizontal="center"/>
      <protection locked="0"/>
    </xf>
    <xf numFmtId="0" fontId="18" fillId="3" borderId="109" xfId="0" applyFont="1" applyFill="1" applyBorder="1" applyAlignment="1" applyProtection="1">
      <alignment horizontal="center"/>
      <protection locked="0"/>
    </xf>
    <xf numFmtId="0" fontId="18" fillId="3" borderId="47" xfId="0" applyFont="1" applyFill="1" applyBorder="1" applyAlignment="1" applyProtection="1">
      <alignment horizontal="center"/>
      <protection locked="0"/>
    </xf>
    <xf numFmtId="0" fontId="18" fillId="3" borderId="49" xfId="0" applyFont="1" applyFill="1" applyBorder="1" applyAlignment="1" applyProtection="1">
      <alignment horizontal="center"/>
      <protection locked="0"/>
    </xf>
    <xf numFmtId="0" fontId="2" fillId="3" borderId="59" xfId="0" applyFont="1" applyFill="1" applyBorder="1" applyAlignment="1" applyProtection="1">
      <alignment horizontal="center"/>
      <protection locked="0"/>
    </xf>
    <xf numFmtId="0" fontId="18" fillId="3" borderId="75" xfId="0" applyFont="1" applyFill="1" applyBorder="1" applyAlignment="1" applyProtection="1">
      <alignment horizontal="center"/>
      <protection locked="0"/>
    </xf>
    <xf numFmtId="0" fontId="18" fillId="3" borderId="83" xfId="0" applyFont="1" applyFill="1" applyBorder="1" applyAlignment="1" applyProtection="1">
      <alignment horizontal="center"/>
      <protection locked="0"/>
    </xf>
    <xf numFmtId="0" fontId="18" fillId="3" borderId="133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>
      <alignment horizontal="center"/>
    </xf>
    <xf numFmtId="0" fontId="10" fillId="3" borderId="0" xfId="1" applyFill="1" applyAlignment="1" applyProtection="1"/>
  </cellXfs>
  <cellStyles count="2">
    <cellStyle name="Hyperlink" xfId="1" builtinId="8"/>
    <cellStyle name="Normal" xfId="0" builtinId="0"/>
  </cellStyles>
  <dxfs count="21"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60574</xdr:colOff>
      <xdr:row>3</xdr:row>
      <xdr:rowOff>131113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95647</xdr:colOff>
      <xdr:row>3</xdr:row>
      <xdr:rowOff>98839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95372</xdr:colOff>
      <xdr:row>127</xdr:row>
      <xdr:rowOff>132975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95373</xdr:colOff>
      <xdr:row>65</xdr:row>
      <xdr:rowOff>135173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delft.nl/en/it-manuals/office-365" TargetMode="External"/><Relationship Id="rId1" Type="http://schemas.openxmlformats.org/officeDocument/2006/relationships/hyperlink" Target="https://studiegids.tudelft.n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ordinator-MSc-RO@tudelft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>
      <selection activeCell="B5" sqref="B5"/>
    </sheetView>
  </sheetViews>
  <sheetFormatPr defaultRowHeight="18" x14ac:dyDescent="0.35"/>
  <cols>
    <col min="1" max="1" width="61.44140625" style="53" customWidth="1"/>
    <col min="2" max="2" width="28.6640625" style="2" customWidth="1"/>
    <col min="3" max="3" width="9.109375" style="20" customWidth="1"/>
    <col min="4" max="4" width="9.109375" style="20"/>
  </cols>
  <sheetData>
    <row r="1" spans="1:5" ht="20.100000000000001" customHeight="1" x14ac:dyDescent="0.35">
      <c r="A1" s="57" t="s">
        <v>0</v>
      </c>
      <c r="B1" s="58"/>
      <c r="C1" s="66">
        <f>Form!$L$6</f>
        <v>0</v>
      </c>
      <c r="D1" s="66" t="b">
        <f>LEN(C1)=LEN(SUBSTITUTE(C1," ",""))</f>
        <v>1</v>
      </c>
      <c r="E1" s="3"/>
    </row>
    <row r="2" spans="1:5" ht="20.100000000000001" customHeight="1" x14ac:dyDescent="0.35">
      <c r="A2" s="59" t="s">
        <v>1</v>
      </c>
      <c r="B2" s="58"/>
      <c r="C2" s="67" t="str">
        <f>IF(D1,"",LEFT(C1,FIND(" ",C1)))</f>
        <v/>
      </c>
      <c r="D2" s="67" t="str">
        <f>SUBSTITUTE(C2," ","")</f>
        <v/>
      </c>
      <c r="E2" s="3"/>
    </row>
    <row r="3" spans="1:5" ht="20.100000000000001" customHeight="1" x14ac:dyDescent="0.35">
      <c r="A3" s="64" t="str">
        <f>IF(AND(NOT($D$1),$D$4),Form!AZ1 &amp; $C$4&amp;"-"&amp;$D$3&amp;"-"&amp;$D$2&amp;".pdf","Please enter a name and student number in the form!")</f>
        <v>Please enter a name and student number in the form!</v>
      </c>
      <c r="B3" s="58"/>
      <c r="C3" s="67" t="str">
        <f>IF(D1,"",RIGHT(C1,LEN(C1)-FIND(" ",C1)))</f>
        <v/>
      </c>
      <c r="D3" s="67" t="str">
        <f>SUBSTITUTE(C3," ","")</f>
        <v/>
      </c>
    </row>
    <row r="4" spans="1:5" ht="20.100000000000001" customHeight="1" x14ac:dyDescent="0.3">
      <c r="A4" s="59" t="s">
        <v>2</v>
      </c>
      <c r="B4" s="60"/>
      <c r="C4" s="66">
        <f>Form!$L$8</f>
        <v>0</v>
      </c>
      <c r="D4" s="67" t="b">
        <f>C4&gt;0</f>
        <v>0</v>
      </c>
    </row>
    <row r="5" spans="1:5" ht="20.100000000000001" customHeight="1" x14ac:dyDescent="0.3">
      <c r="A5" s="59" t="s">
        <v>3</v>
      </c>
      <c r="B5" s="129" t="s">
        <v>226</v>
      </c>
      <c r="D5" s="21"/>
    </row>
    <row r="6" spans="1:5" ht="20.100000000000001" customHeight="1" x14ac:dyDescent="0.3">
      <c r="A6" s="61"/>
      <c r="B6" s="129"/>
    </row>
    <row r="7" spans="1:5" ht="20.100000000000001" customHeight="1" x14ac:dyDescent="0.3">
      <c r="A7" s="59"/>
      <c r="B7" s="129"/>
    </row>
    <row r="8" spans="1:5" x14ac:dyDescent="0.35">
      <c r="A8" s="62"/>
      <c r="B8" s="58"/>
    </row>
    <row r="9" spans="1:5" x14ac:dyDescent="0.35">
      <c r="A9" s="63" t="s">
        <v>4</v>
      </c>
      <c r="B9" s="58"/>
    </row>
    <row r="10" spans="1:5" x14ac:dyDescent="0.35">
      <c r="A10" s="54"/>
    </row>
    <row r="11" spans="1:5" x14ac:dyDescent="0.35">
      <c r="A11" s="139" t="s">
        <v>5</v>
      </c>
      <c r="B11" s="55"/>
    </row>
    <row r="12" spans="1:5" x14ac:dyDescent="0.35">
      <c r="A12" s="190" t="s">
        <v>6</v>
      </c>
    </row>
    <row r="16" spans="1:5" x14ac:dyDescent="0.35">
      <c r="A16" s="56"/>
    </row>
  </sheetData>
  <sheetProtection algorithmName="SHA-512" hashValue="q403ci3oJ0FtBSeG/4Bhf6prAzXBy9d4HdbeC5e89wBIyF/SHhpmHoptnS/AcEpV1HXq9w1DVjo2mlTY6MVAXw==" saltValue="7d/RYPWLZGDFW+WfqE/PTA==" spinCount="100000" sheet="1" objects="1" scenarios="1"/>
  <hyperlinks>
    <hyperlink ref="A9" r:id="rId1" xr:uid="{00000000-0004-0000-0000-000003000000}"/>
    <hyperlink ref="A12" r:id="rId2" display="Get Office 365 trough TU Delft here." xr:uid="{606BA3FC-A7DB-4CD9-BD22-0A922E80000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topLeftCell="A6" zoomScale="130" zoomScaleNormal="130" workbookViewId="0">
      <selection activeCell="L6" sqref="L6:X7"/>
    </sheetView>
  </sheetViews>
  <sheetFormatPr defaultRowHeight="14.4" x14ac:dyDescent="0.3"/>
  <cols>
    <col min="1" max="3" width="9.109375" style="24"/>
    <col min="4" max="4" width="2.6640625" style="71" customWidth="1"/>
    <col min="5" max="59" width="1.6640625" customWidth="1"/>
    <col min="60" max="60" width="2.6640625" style="71" customWidth="1"/>
    <col min="61" max="61" width="9.109375" style="89" customWidth="1"/>
    <col min="62" max="62" width="9.109375" style="208"/>
    <col min="63" max="67" width="9.109375" style="1"/>
    <col min="68" max="68" width="9.109375" style="208"/>
    <col min="69" max="69" width="8.88671875" style="208"/>
  </cols>
  <sheetData>
    <row r="1" spans="1:72" ht="12.9" customHeight="1" x14ac:dyDescent="0.3">
      <c r="A1" s="25"/>
      <c r="B1" s="25"/>
      <c r="C1" s="25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2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5" t="s">
        <v>7</v>
      </c>
      <c r="BI1" s="195"/>
      <c r="BJ1" s="195"/>
      <c r="BK1" s="196"/>
      <c r="BL1" s="196"/>
      <c r="BM1" s="196"/>
      <c r="BN1" s="196"/>
      <c r="BO1" s="196"/>
      <c r="BP1" s="195"/>
      <c r="BQ1" s="195"/>
      <c r="BR1" s="36"/>
      <c r="BS1" s="36"/>
      <c r="BT1" s="36"/>
    </row>
    <row r="2" spans="1:72" ht="12.9" customHeight="1" x14ac:dyDescent="0.3">
      <c r="A2" s="25"/>
      <c r="B2" s="25"/>
      <c r="C2" s="25"/>
      <c r="E2" s="74" t="s">
        <v>8</v>
      </c>
      <c r="F2" s="76"/>
      <c r="G2" s="76"/>
      <c r="H2" s="76"/>
      <c r="I2" s="73"/>
      <c r="J2" s="77"/>
      <c r="K2" s="73"/>
      <c r="L2" s="78" t="s">
        <v>9</v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I2" s="195"/>
      <c r="BJ2" s="195"/>
      <c r="BK2" s="197"/>
      <c r="BL2" s="196"/>
      <c r="BM2" s="196"/>
      <c r="BN2" s="196"/>
      <c r="BO2" s="196"/>
      <c r="BP2" s="195"/>
      <c r="BQ2" s="195"/>
      <c r="BR2" s="36"/>
      <c r="BS2" s="36"/>
      <c r="BT2" s="36"/>
    </row>
    <row r="3" spans="1:72" ht="12.9" customHeight="1" x14ac:dyDescent="0.3">
      <c r="A3" s="25"/>
      <c r="B3" s="25"/>
      <c r="C3" s="25"/>
      <c r="E3" s="74" t="s">
        <v>10</v>
      </c>
      <c r="F3" s="74"/>
      <c r="G3" s="74"/>
      <c r="H3" s="74"/>
      <c r="I3" s="73"/>
      <c r="J3" s="79"/>
      <c r="K3" s="73"/>
      <c r="L3" s="74" t="s">
        <v>11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I3" s="195"/>
      <c r="BJ3" s="195"/>
      <c r="BK3" s="196"/>
      <c r="BL3" s="196"/>
      <c r="BM3" s="196"/>
      <c r="BN3" s="196"/>
      <c r="BO3" s="196"/>
      <c r="BP3" s="195"/>
      <c r="BQ3" s="195"/>
      <c r="BR3" s="36"/>
      <c r="BS3" s="36"/>
      <c r="BT3" s="36"/>
    </row>
    <row r="4" spans="1:72" ht="12.9" customHeight="1" x14ac:dyDescent="0.3">
      <c r="A4" s="25"/>
      <c r="B4" s="25"/>
      <c r="C4" s="25"/>
      <c r="E4" s="74"/>
      <c r="F4" s="74"/>
      <c r="G4" s="74"/>
      <c r="H4" s="74"/>
      <c r="I4" s="73"/>
      <c r="J4" s="79"/>
      <c r="K4" s="73"/>
      <c r="L4" s="74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I4" s="195"/>
      <c r="BJ4" s="195"/>
      <c r="BK4" s="196"/>
      <c r="BL4" s="196"/>
      <c r="BM4" s="196"/>
      <c r="BN4" s="196"/>
      <c r="BO4" s="196"/>
      <c r="BP4" s="195"/>
      <c r="BQ4" s="195"/>
      <c r="BR4" s="36"/>
      <c r="BS4" s="36"/>
      <c r="BT4" s="36"/>
    </row>
    <row r="5" spans="1:72" ht="12.9" customHeight="1" x14ac:dyDescent="0.3">
      <c r="A5" s="26"/>
      <c r="B5" s="26"/>
      <c r="C5" s="25"/>
      <c r="D5" s="8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81"/>
      <c r="BI5" s="195"/>
      <c r="BJ5" s="195"/>
      <c r="BK5" s="196"/>
      <c r="BL5" s="196"/>
      <c r="BM5" s="196"/>
      <c r="BN5" s="196"/>
      <c r="BO5" s="196"/>
      <c r="BP5" s="195"/>
      <c r="BQ5" s="195"/>
      <c r="BR5" s="36"/>
      <c r="BS5" s="36"/>
      <c r="BT5" s="36"/>
    </row>
    <row r="6" spans="1:72" ht="12.9" customHeight="1" x14ac:dyDescent="0.3">
      <c r="A6" s="27"/>
      <c r="B6" s="27"/>
      <c r="C6" s="34" t="s">
        <v>12</v>
      </c>
      <c r="E6" s="381" t="s">
        <v>13</v>
      </c>
      <c r="F6" s="381"/>
      <c r="G6" s="381"/>
      <c r="H6" s="381"/>
      <c r="I6" s="381"/>
      <c r="J6" s="381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1" t="s">
        <v>14</v>
      </c>
      <c r="Z6" s="381"/>
      <c r="AA6" s="381"/>
      <c r="AB6" s="381"/>
      <c r="AC6" s="381"/>
      <c r="AD6" s="381"/>
      <c r="AE6" s="381"/>
      <c r="AF6" s="381"/>
      <c r="AG6" s="381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I6" s="196" t="s">
        <v>15</v>
      </c>
      <c r="BJ6" s="195"/>
      <c r="BK6" s="196"/>
      <c r="BL6" s="196"/>
      <c r="BM6" s="196"/>
      <c r="BN6" s="196"/>
      <c r="BO6" s="196"/>
      <c r="BP6" s="195"/>
      <c r="BQ6" s="195"/>
      <c r="BR6" s="36"/>
      <c r="BS6" s="36"/>
      <c r="BT6" s="36"/>
    </row>
    <row r="7" spans="1:72" ht="12.9" customHeight="1" x14ac:dyDescent="0.3">
      <c r="A7" s="27"/>
      <c r="B7" s="27"/>
      <c r="C7" s="27"/>
      <c r="E7" s="381"/>
      <c r="F7" s="381"/>
      <c r="G7" s="381"/>
      <c r="H7" s="381"/>
      <c r="I7" s="381"/>
      <c r="J7" s="381"/>
      <c r="K7" s="381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1"/>
      <c r="Z7" s="381"/>
      <c r="AA7" s="381"/>
      <c r="AB7" s="381"/>
      <c r="AC7" s="381"/>
      <c r="AD7" s="381"/>
      <c r="AE7" s="381"/>
      <c r="AF7" s="381"/>
      <c r="AG7" s="381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I7" s="195"/>
      <c r="BJ7" s="198" t="s">
        <v>16</v>
      </c>
      <c r="BK7" s="196"/>
      <c r="BL7" s="196"/>
      <c r="BM7" s="196"/>
      <c r="BN7" s="196"/>
      <c r="BO7" s="196"/>
      <c r="BP7" s="195"/>
      <c r="BQ7" s="195"/>
      <c r="BR7" s="36"/>
      <c r="BS7" s="36"/>
      <c r="BT7" s="36"/>
    </row>
    <row r="8" spans="1:72" ht="12.9" customHeight="1" x14ac:dyDescent="0.3">
      <c r="A8" s="27"/>
      <c r="B8" s="27"/>
      <c r="C8" s="27"/>
      <c r="E8" s="381" t="s">
        <v>17</v>
      </c>
      <c r="F8" s="381"/>
      <c r="G8" s="381"/>
      <c r="H8" s="381"/>
      <c r="I8" s="381"/>
      <c r="J8" s="381"/>
      <c r="K8" s="381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1"/>
      <c r="Z8" s="381"/>
      <c r="AA8" s="381"/>
      <c r="AB8" s="381"/>
      <c r="AC8" s="381"/>
      <c r="AD8" s="381"/>
      <c r="AE8" s="381"/>
      <c r="AF8" s="381"/>
      <c r="AG8" s="381"/>
      <c r="AH8" s="384" t="s">
        <v>18</v>
      </c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I8" s="195"/>
      <c r="BJ8" s="195"/>
      <c r="BK8" s="196" t="s">
        <v>19</v>
      </c>
      <c r="BL8" s="196"/>
      <c r="BM8" s="196"/>
      <c r="BN8" s="196"/>
      <c r="BO8" s="196"/>
      <c r="BP8" s="195"/>
      <c r="BQ8" s="195"/>
      <c r="BR8" s="36"/>
      <c r="BS8" s="36"/>
      <c r="BT8" s="36"/>
    </row>
    <row r="9" spans="1:72" ht="12.9" customHeight="1" x14ac:dyDescent="0.3">
      <c r="A9" s="27"/>
      <c r="B9" s="27"/>
      <c r="C9" s="27"/>
      <c r="E9" s="381"/>
      <c r="F9" s="381"/>
      <c r="G9" s="381"/>
      <c r="H9" s="381"/>
      <c r="I9" s="381"/>
      <c r="J9" s="381"/>
      <c r="K9" s="381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1"/>
      <c r="Z9" s="381"/>
      <c r="AA9" s="381"/>
      <c r="AB9" s="381"/>
      <c r="AC9" s="381"/>
      <c r="AD9" s="381"/>
      <c r="AE9" s="381"/>
      <c r="AF9" s="381"/>
      <c r="AG9" s="381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83"/>
      <c r="BE9" s="383"/>
      <c r="BF9" s="383"/>
      <c r="BG9" s="383"/>
      <c r="BI9" s="195"/>
      <c r="BJ9" s="195"/>
      <c r="BK9" s="196"/>
      <c r="BL9" s="199" t="s">
        <v>20</v>
      </c>
      <c r="BM9" s="199" t="s">
        <v>21</v>
      </c>
      <c r="BN9" s="199" t="s">
        <v>22</v>
      </c>
      <c r="BO9" s="199" t="s">
        <v>23</v>
      </c>
      <c r="BP9" s="195"/>
      <c r="BQ9" s="195"/>
      <c r="BR9" s="36"/>
      <c r="BS9" s="36"/>
      <c r="BT9" s="36"/>
    </row>
    <row r="10" spans="1:72" ht="12.9" customHeight="1" x14ac:dyDescent="0.3">
      <c r="A10" s="27"/>
      <c r="B10" s="27"/>
      <c r="C10" s="27"/>
      <c r="E10" s="386" t="s">
        <v>24</v>
      </c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386"/>
      <c r="AR10" s="386"/>
      <c r="AS10" s="386"/>
      <c r="AT10" s="386"/>
      <c r="AU10" s="386"/>
      <c r="AV10" s="386"/>
      <c r="AW10" s="386"/>
      <c r="AX10" s="386"/>
      <c r="AY10" s="386"/>
      <c r="AZ10" s="386"/>
      <c r="BA10" s="386"/>
      <c r="BB10" s="386"/>
      <c r="BC10" s="386"/>
      <c r="BD10" s="386"/>
      <c r="BE10" s="386"/>
      <c r="BF10" s="386"/>
      <c r="BG10" s="386"/>
      <c r="BI10" s="200"/>
      <c r="BJ10" s="195"/>
      <c r="BK10" s="196"/>
      <c r="BL10" s="199"/>
      <c r="BM10" s="199"/>
      <c r="BN10" s="199"/>
      <c r="BO10" s="199"/>
      <c r="BP10" s="196" t="s">
        <v>25</v>
      </c>
      <c r="BQ10" s="195"/>
      <c r="BR10" s="36"/>
      <c r="BS10" s="36"/>
      <c r="BT10" s="36"/>
    </row>
    <row r="11" spans="1:72" ht="12.9" customHeight="1" x14ac:dyDescent="0.3">
      <c r="A11" s="27"/>
      <c r="B11" s="27"/>
      <c r="C11" s="27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I11" s="195"/>
      <c r="BJ11" s="195"/>
      <c r="BK11" s="201"/>
      <c r="BL11" s="196"/>
      <c r="BM11" s="196"/>
      <c r="BN11" s="196"/>
      <c r="BO11" s="196"/>
      <c r="BP11" s="195"/>
      <c r="BQ11" s="196" t="s">
        <v>26</v>
      </c>
      <c r="BR11" s="36"/>
      <c r="BS11" s="36"/>
      <c r="BT11" s="36"/>
    </row>
    <row r="12" spans="1:72" ht="12.9" customHeight="1" x14ac:dyDescent="0.3">
      <c r="A12" s="26"/>
      <c r="B12" s="26"/>
      <c r="C12" s="34"/>
      <c r="D12" s="81"/>
      <c r="E12" s="82" t="s">
        <v>27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81"/>
      <c r="BI12" s="195"/>
      <c r="BJ12" s="195"/>
      <c r="BK12" s="195"/>
      <c r="BL12" s="196"/>
      <c r="BM12" s="196"/>
      <c r="BN12" s="196"/>
      <c r="BO12" s="196"/>
      <c r="BP12" s="195"/>
      <c r="BQ12" s="195"/>
      <c r="BR12" s="36"/>
      <c r="BS12" s="36"/>
      <c r="BT12" s="36"/>
    </row>
    <row r="13" spans="1:72" ht="12.9" customHeight="1" x14ac:dyDescent="0.3">
      <c r="A13" s="25"/>
      <c r="B13" s="25"/>
      <c r="C13" s="2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I13" s="195"/>
      <c r="BJ13" s="195"/>
      <c r="BK13" s="195"/>
      <c r="BL13" s="196"/>
      <c r="BM13" s="196"/>
      <c r="BN13" s="196"/>
      <c r="BO13" s="196"/>
      <c r="BP13" s="195"/>
      <c r="BQ13" s="195"/>
      <c r="BR13" s="36"/>
      <c r="BS13" s="36"/>
      <c r="BT13" s="36"/>
    </row>
    <row r="14" spans="1:72" ht="12.9" customHeight="1" x14ac:dyDescent="0.3">
      <c r="A14" s="25"/>
      <c r="B14" s="25"/>
      <c r="C14" s="28"/>
      <c r="D14" s="83"/>
      <c r="E14" s="84" t="s">
        <v>28</v>
      </c>
      <c r="F14" s="84"/>
      <c r="G14" s="84"/>
      <c r="H14" s="84"/>
      <c r="I14" s="84"/>
      <c r="K14" s="85"/>
      <c r="L14" s="85"/>
      <c r="M14" s="85"/>
      <c r="N14" s="85"/>
      <c r="O14" s="85"/>
      <c r="P14" s="85"/>
      <c r="Q14" s="85"/>
      <c r="R14" s="22"/>
      <c r="S14" s="85"/>
      <c r="T14" s="85"/>
      <c r="U14" s="85"/>
      <c r="V14" s="85"/>
      <c r="W14" s="85"/>
      <c r="X14" s="85"/>
      <c r="Y14" s="85"/>
      <c r="Z14" s="85"/>
      <c r="AA14" s="85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9"/>
      <c r="BA14" s="22"/>
      <c r="BB14" s="22"/>
      <c r="BC14" s="22"/>
      <c r="BD14" s="22"/>
      <c r="BE14" s="22"/>
      <c r="BF14" s="22"/>
      <c r="BG14" s="22"/>
      <c r="BH14" s="83"/>
      <c r="BI14" s="202"/>
      <c r="BJ14" s="195"/>
      <c r="BK14" s="196" t="b">
        <f t="shared" ref="BK14:BK15" si="0">AND($BI14=1,E14="y",NOT(ISBLANK(J14)))</f>
        <v>0</v>
      </c>
      <c r="BL14" s="196">
        <f t="shared" ref="BL14:BL15" si="1">IF(AND($BK14,$BD14&lt;&gt;""),$BB14/(COUNTIF($BD14:$BG14,"&gt;""")+COUNT($BD14:$BG14)),0)</f>
        <v>0</v>
      </c>
      <c r="BM14" s="196">
        <f t="shared" ref="BM14:BM15" si="2">IF(AND($BK14,$BE14&lt;&gt;""),$BB14/(COUNTIF($BD14:$BG14,"&gt;""")+COUNT($BD14:$BG14)),0)</f>
        <v>0</v>
      </c>
      <c r="BN14" s="196">
        <f t="shared" ref="BN14:BN15" si="3">IF(AND($BK14,$BF14&lt;&gt;""),$BB14/(COUNTIF($BD14:$BG14,"&gt;""")+COUNT($BD14:$BG14)),0)</f>
        <v>0</v>
      </c>
      <c r="BO14" s="196">
        <f t="shared" ref="BO14:BO15" si="4">IF(AND($BK14,$BG14&lt;&gt;""),$BB14/(COUNTIF($BD14:$BG14,"&gt;""")+COUNT($BD14:$BG14)),0)</f>
        <v>0</v>
      </c>
      <c r="BP14" s="195"/>
      <c r="BQ14" s="195"/>
      <c r="BR14" s="36"/>
      <c r="BS14" s="36"/>
      <c r="BT14" s="36"/>
    </row>
    <row r="15" spans="1:72" ht="12.9" customHeight="1" x14ac:dyDescent="0.3">
      <c r="A15" s="25"/>
      <c r="B15" s="25"/>
      <c r="C15" s="28"/>
      <c r="D15" s="83"/>
      <c r="E15" s="397" t="s">
        <v>29</v>
      </c>
      <c r="F15" s="278"/>
      <c r="G15" s="278" t="s">
        <v>30</v>
      </c>
      <c r="H15" s="278"/>
      <c r="I15" s="278"/>
      <c r="J15" s="276" t="s">
        <v>31</v>
      </c>
      <c r="K15" s="276"/>
      <c r="L15" s="276"/>
      <c r="M15" s="276"/>
      <c r="N15" s="276"/>
      <c r="O15" s="276"/>
      <c r="P15" s="276"/>
      <c r="Q15" s="276"/>
      <c r="R15" s="276" t="s">
        <v>32</v>
      </c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8" t="s">
        <v>33</v>
      </c>
      <c r="BB15" s="278"/>
      <c r="BC15" s="278"/>
      <c r="BD15" s="278" t="s">
        <v>34</v>
      </c>
      <c r="BE15" s="278"/>
      <c r="BF15" s="278"/>
      <c r="BG15" s="278"/>
      <c r="BH15" s="83"/>
      <c r="BI15" s="202"/>
      <c r="BJ15" s="195"/>
      <c r="BK15" s="196" t="b">
        <f t="shared" si="0"/>
        <v>0</v>
      </c>
      <c r="BL15" s="196">
        <f t="shared" si="1"/>
        <v>0</v>
      </c>
      <c r="BM15" s="196">
        <f t="shared" si="2"/>
        <v>0</v>
      </c>
      <c r="BN15" s="196">
        <f t="shared" si="3"/>
        <v>0</v>
      </c>
      <c r="BO15" s="196">
        <f t="shared" si="4"/>
        <v>0</v>
      </c>
      <c r="BP15" s="195"/>
      <c r="BQ15" s="195"/>
      <c r="BR15" s="36"/>
      <c r="BS15" s="36"/>
      <c r="BT15" s="36"/>
    </row>
    <row r="16" spans="1:72" ht="12.9" customHeight="1" x14ac:dyDescent="0.3">
      <c r="A16" s="25"/>
      <c r="B16" s="25"/>
      <c r="C16" s="34"/>
      <c r="D16" s="83"/>
      <c r="E16" s="395" t="s">
        <v>35</v>
      </c>
      <c r="F16" s="396"/>
      <c r="G16" s="391">
        <v>1</v>
      </c>
      <c r="H16" s="391"/>
      <c r="I16" s="392"/>
      <c r="J16" s="157" t="s">
        <v>36</v>
      </c>
      <c r="K16" s="158"/>
      <c r="L16" s="158"/>
      <c r="M16" s="158"/>
      <c r="N16" s="158"/>
      <c r="O16" s="158"/>
      <c r="P16" s="158"/>
      <c r="Q16" s="149"/>
      <c r="R16" s="157" t="s">
        <v>37</v>
      </c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49"/>
      <c r="BA16" s="150"/>
      <c r="BB16" s="158">
        <v>0</v>
      </c>
      <c r="BC16" s="149"/>
      <c r="BD16" s="130">
        <v>1</v>
      </c>
      <c r="BE16" s="130">
        <v>2</v>
      </c>
      <c r="BF16" s="130"/>
      <c r="BG16" s="130"/>
      <c r="BH16" s="83"/>
      <c r="BI16" s="202">
        <v>1</v>
      </c>
      <c r="BJ16" s="195">
        <v>1</v>
      </c>
      <c r="BK16" s="196" t="b">
        <f>AND($BI16=1,E16="y",NOT(ISBLANK(J16)))</f>
        <v>1</v>
      </c>
      <c r="BL16" s="196">
        <f>IF(AND($BK16,$BD16&lt;&gt;""),$BB16/(COUNTIF($BD16:$BG16,"&gt;""")+COUNT($BD16:$BG16)),0)</f>
        <v>0</v>
      </c>
      <c r="BM16" s="196">
        <f>IF(AND($BK16,$BE16&lt;&gt;""),$BB16/(COUNTIF($BD16:$BG16,"&gt;""")+COUNT($BD16:$BG16)),0)</f>
        <v>0</v>
      </c>
      <c r="BN16" s="196">
        <f>IF(AND($BK16,$BF16&lt;&gt;""),$BB16/(COUNTIF($BD16:$BG16,"&gt;""")+COUNT($BD16:$BG16)),0)</f>
        <v>0</v>
      </c>
      <c r="BO16" s="196">
        <f>IF(AND($BK16,$BG16&lt;&gt;""),$BB16/(COUNTIF($BD16:$BG16,"&gt;""")+COUNT($BD16:$BG16)),0)</f>
        <v>0</v>
      </c>
      <c r="BP16" s="195"/>
      <c r="BQ16" s="195"/>
      <c r="BR16" s="36"/>
      <c r="BS16" s="36"/>
      <c r="BT16" s="36"/>
    </row>
    <row r="17" spans="1:72" ht="12.9" customHeight="1" x14ac:dyDescent="0.3">
      <c r="A17" s="25"/>
      <c r="B17" s="25"/>
      <c r="C17" s="25"/>
      <c r="E17" s="398" t="s">
        <v>35</v>
      </c>
      <c r="F17" s="399"/>
      <c r="G17" s="214">
        <v>1</v>
      </c>
      <c r="H17" s="214"/>
      <c r="I17" s="215"/>
      <c r="J17" s="157" t="s">
        <v>38</v>
      </c>
      <c r="K17" s="159"/>
      <c r="L17" s="159"/>
      <c r="M17" s="159"/>
      <c r="N17" s="159"/>
      <c r="O17" s="159"/>
      <c r="P17" s="159"/>
      <c r="Q17" s="151"/>
      <c r="R17" s="157" t="s">
        <v>39</v>
      </c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1"/>
      <c r="BA17" s="152"/>
      <c r="BB17" s="159">
        <v>5</v>
      </c>
      <c r="BC17" s="151"/>
      <c r="BD17" s="160">
        <v>1</v>
      </c>
      <c r="BE17" s="160"/>
      <c r="BF17" s="161"/>
      <c r="BG17" s="162"/>
      <c r="BI17" s="202">
        <v>1</v>
      </c>
      <c r="BJ17" s="195">
        <v>1</v>
      </c>
      <c r="BK17" s="196" t="b">
        <f t="shared" ref="BK17:BK81" si="5">AND($BI17=1,E17="y",NOT(ISBLANK(J17)))</f>
        <v>1</v>
      </c>
      <c r="BL17" s="196">
        <f t="shared" ref="BL17:BL62" si="6">IF(AND($BK17,$BD17&lt;&gt;""),$BB17/(COUNTIF($BD17:$BG17,"&gt;""")+COUNT($BD17:$BG17)),0)</f>
        <v>5</v>
      </c>
      <c r="BM17" s="196">
        <f t="shared" ref="BM17:BM62" si="7">IF(AND($BK17,$BE17&lt;&gt;""),$BB17/(COUNTIF($BD17:$BG17,"&gt;""")+COUNT($BD17:$BG17)),0)</f>
        <v>0</v>
      </c>
      <c r="BN17" s="196">
        <f t="shared" ref="BN17:BN62" si="8">IF(AND($BK17,$BF17&lt;&gt;""),$BB17/(COUNTIF($BD17:$BG17,"&gt;""")+COUNT($BD17:$BG17)),0)</f>
        <v>0</v>
      </c>
      <c r="BO17" s="196">
        <f t="shared" ref="BO17:BO62" si="9">IF(AND($BK17,$BG17&lt;&gt;""),$BB17/(COUNTIF($BD17:$BG17,"&gt;""")+COUNT($BD17:$BG17)),0)</f>
        <v>0</v>
      </c>
      <c r="BP17" s="195"/>
      <c r="BQ17" s="195"/>
      <c r="BR17" s="36"/>
      <c r="BS17" s="36"/>
      <c r="BT17" s="36"/>
    </row>
    <row r="18" spans="1:72" ht="12.9" customHeight="1" x14ac:dyDescent="0.3">
      <c r="A18" s="28"/>
      <c r="B18" s="28"/>
      <c r="C18" s="28"/>
      <c r="D18" s="83"/>
      <c r="E18" s="398" t="s">
        <v>35</v>
      </c>
      <c r="F18" s="399"/>
      <c r="G18" s="214">
        <v>1</v>
      </c>
      <c r="H18" s="214"/>
      <c r="I18" s="215"/>
      <c r="J18" s="157" t="s">
        <v>40</v>
      </c>
      <c r="K18" s="159"/>
      <c r="L18" s="159"/>
      <c r="M18" s="159"/>
      <c r="N18" s="159"/>
      <c r="O18" s="159"/>
      <c r="P18" s="159"/>
      <c r="Q18" s="151"/>
      <c r="R18" s="157" t="s">
        <v>41</v>
      </c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1"/>
      <c r="BA18" s="152"/>
      <c r="BB18" s="159">
        <v>5</v>
      </c>
      <c r="BC18" s="151"/>
      <c r="BD18" s="160">
        <v>1</v>
      </c>
      <c r="BE18" s="160"/>
      <c r="BF18" s="161"/>
      <c r="BG18" s="162"/>
      <c r="BH18" s="83"/>
      <c r="BI18" s="202">
        <v>1</v>
      </c>
      <c r="BJ18" s="195">
        <v>1</v>
      </c>
      <c r="BK18" s="196" t="b">
        <f t="shared" si="5"/>
        <v>1</v>
      </c>
      <c r="BL18" s="196">
        <f t="shared" si="6"/>
        <v>5</v>
      </c>
      <c r="BM18" s="196">
        <f t="shared" si="7"/>
        <v>0</v>
      </c>
      <c r="BN18" s="196">
        <f t="shared" si="8"/>
        <v>0</v>
      </c>
      <c r="BO18" s="196">
        <f t="shared" si="9"/>
        <v>0</v>
      </c>
      <c r="BP18" s="195"/>
      <c r="BQ18" s="195"/>
      <c r="BR18" s="36"/>
      <c r="BS18" s="36"/>
      <c r="BT18" s="36"/>
    </row>
    <row r="19" spans="1:72" ht="12.9" customHeight="1" x14ac:dyDescent="0.3">
      <c r="A19" s="28"/>
      <c r="B19" s="28"/>
      <c r="C19" s="28"/>
      <c r="D19" s="83"/>
      <c r="E19" s="216" t="s">
        <v>35</v>
      </c>
      <c r="F19" s="217"/>
      <c r="G19" s="218">
        <v>1</v>
      </c>
      <c r="H19" s="219"/>
      <c r="I19" s="220"/>
      <c r="J19" s="157" t="s">
        <v>42</v>
      </c>
      <c r="K19" s="158"/>
      <c r="L19" s="158"/>
      <c r="M19" s="158"/>
      <c r="N19" s="158"/>
      <c r="O19" s="158"/>
      <c r="P19" s="158"/>
      <c r="Q19" s="149"/>
      <c r="R19" s="157" t="s">
        <v>43</v>
      </c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49"/>
      <c r="BA19" s="150"/>
      <c r="BB19" s="158">
        <v>5</v>
      </c>
      <c r="BC19" s="149"/>
      <c r="BD19" s="130">
        <v>1</v>
      </c>
      <c r="BE19" s="130"/>
      <c r="BF19" s="163"/>
      <c r="BG19" s="164"/>
      <c r="BH19" s="83"/>
      <c r="BI19" s="202">
        <v>1</v>
      </c>
      <c r="BJ19" s="195">
        <v>1</v>
      </c>
      <c r="BK19" s="196" t="b">
        <f t="shared" si="5"/>
        <v>1</v>
      </c>
      <c r="BL19" s="196">
        <f t="shared" si="6"/>
        <v>5</v>
      </c>
      <c r="BM19" s="196">
        <f t="shared" si="7"/>
        <v>0</v>
      </c>
      <c r="BN19" s="196">
        <f t="shared" si="8"/>
        <v>0</v>
      </c>
      <c r="BO19" s="196">
        <f t="shared" si="9"/>
        <v>0</v>
      </c>
      <c r="BP19" s="195"/>
      <c r="BQ19" s="195"/>
      <c r="BR19" s="36"/>
      <c r="BS19" s="36"/>
      <c r="BT19" s="36"/>
    </row>
    <row r="20" spans="1:72" ht="12.9" customHeight="1" x14ac:dyDescent="0.3">
      <c r="A20" s="28"/>
      <c r="B20" s="28"/>
      <c r="C20" s="28"/>
      <c r="D20" s="83"/>
      <c r="E20" s="221" t="s">
        <v>35</v>
      </c>
      <c r="F20" s="222"/>
      <c r="G20" s="223">
        <v>1</v>
      </c>
      <c r="H20" s="224"/>
      <c r="I20" s="225"/>
      <c r="J20" s="157" t="s">
        <v>44</v>
      </c>
      <c r="K20" s="159"/>
      <c r="L20" s="159"/>
      <c r="M20" s="159"/>
      <c r="N20" s="159"/>
      <c r="O20" s="159"/>
      <c r="P20" s="159"/>
      <c r="Q20" s="151"/>
      <c r="R20" s="157" t="s">
        <v>45</v>
      </c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1"/>
      <c r="BA20" s="152"/>
      <c r="BB20" s="159">
        <v>5</v>
      </c>
      <c r="BC20" s="151"/>
      <c r="BD20" s="160"/>
      <c r="BE20" s="160">
        <v>2</v>
      </c>
      <c r="BF20" s="161"/>
      <c r="BG20" s="162"/>
      <c r="BH20" s="83"/>
      <c r="BI20" s="202">
        <v>1</v>
      </c>
      <c r="BJ20" s="195">
        <v>1</v>
      </c>
      <c r="BK20" s="196" t="b">
        <f t="shared" si="5"/>
        <v>1</v>
      </c>
      <c r="BL20" s="196">
        <f t="shared" si="6"/>
        <v>0</v>
      </c>
      <c r="BM20" s="196">
        <f t="shared" si="7"/>
        <v>5</v>
      </c>
      <c r="BN20" s="196">
        <f t="shared" si="8"/>
        <v>0</v>
      </c>
      <c r="BO20" s="196">
        <f t="shared" si="9"/>
        <v>0</v>
      </c>
      <c r="BP20" s="195"/>
      <c r="BQ20" s="195"/>
      <c r="BR20" s="36"/>
      <c r="BS20" s="36"/>
      <c r="BT20" s="36"/>
    </row>
    <row r="21" spans="1:72" ht="12.9" customHeight="1" x14ac:dyDescent="0.3">
      <c r="A21" s="25"/>
      <c r="B21" s="25"/>
      <c r="C21" s="25"/>
      <c r="E21" s="221" t="s">
        <v>35</v>
      </c>
      <c r="F21" s="222"/>
      <c r="G21" s="223">
        <v>1</v>
      </c>
      <c r="H21" s="224"/>
      <c r="I21" s="225"/>
      <c r="J21" s="157" t="s">
        <v>46</v>
      </c>
      <c r="K21" s="159"/>
      <c r="L21" s="159"/>
      <c r="M21" s="159"/>
      <c r="N21" s="159"/>
      <c r="O21" s="159"/>
      <c r="P21" s="159"/>
      <c r="Q21" s="151"/>
      <c r="R21" s="157" t="s">
        <v>47</v>
      </c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1"/>
      <c r="BA21" s="152"/>
      <c r="BB21" s="159">
        <v>5</v>
      </c>
      <c r="BC21" s="151"/>
      <c r="BD21" s="160"/>
      <c r="BE21" s="160">
        <v>2</v>
      </c>
      <c r="BF21" s="161"/>
      <c r="BG21" s="162"/>
      <c r="BI21" s="202">
        <v>1</v>
      </c>
      <c r="BJ21" s="195">
        <v>1</v>
      </c>
      <c r="BK21" s="196" t="b">
        <f t="shared" si="5"/>
        <v>1</v>
      </c>
      <c r="BL21" s="196">
        <f t="shared" si="6"/>
        <v>0</v>
      </c>
      <c r="BM21" s="196">
        <f t="shared" si="7"/>
        <v>5</v>
      </c>
      <c r="BN21" s="196">
        <f t="shared" si="8"/>
        <v>0</v>
      </c>
      <c r="BO21" s="196">
        <f t="shared" si="9"/>
        <v>0</v>
      </c>
      <c r="BP21" s="195"/>
      <c r="BQ21" s="195"/>
      <c r="BR21" s="36"/>
      <c r="BS21" s="36"/>
      <c r="BT21" s="36"/>
    </row>
    <row r="22" spans="1:72" ht="12.9" customHeight="1" x14ac:dyDescent="0.3">
      <c r="A22" s="25"/>
      <c r="B22" s="25"/>
      <c r="C22" s="25"/>
      <c r="E22" s="226" t="s">
        <v>35</v>
      </c>
      <c r="F22" s="227"/>
      <c r="G22" s="228">
        <v>1</v>
      </c>
      <c r="H22" s="228"/>
      <c r="I22" s="229"/>
      <c r="J22" s="165" t="s">
        <v>48</v>
      </c>
      <c r="K22" s="158"/>
      <c r="L22" s="158"/>
      <c r="M22" s="158"/>
      <c r="N22" s="158"/>
      <c r="O22" s="158"/>
      <c r="P22" s="158"/>
      <c r="Q22" s="149"/>
      <c r="R22" s="157" t="s">
        <v>49</v>
      </c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49"/>
      <c r="BA22" s="150"/>
      <c r="BB22" s="158">
        <v>5</v>
      </c>
      <c r="BC22" s="149"/>
      <c r="BD22" s="130"/>
      <c r="BE22" s="130">
        <v>2</v>
      </c>
      <c r="BF22" s="163"/>
      <c r="BG22" s="164"/>
      <c r="BI22" s="202">
        <v>1</v>
      </c>
      <c r="BJ22" s="195">
        <v>1</v>
      </c>
      <c r="BK22" s="196" t="b">
        <f t="shared" si="5"/>
        <v>1</v>
      </c>
      <c r="BL22" s="196">
        <f t="shared" si="6"/>
        <v>0</v>
      </c>
      <c r="BM22" s="196">
        <f t="shared" si="7"/>
        <v>5</v>
      </c>
      <c r="BN22" s="196">
        <f t="shared" si="8"/>
        <v>0</v>
      </c>
      <c r="BO22" s="196">
        <f t="shared" si="9"/>
        <v>0</v>
      </c>
      <c r="BP22" s="195"/>
      <c r="BQ22" s="195"/>
      <c r="BR22" s="36"/>
      <c r="BS22" s="36"/>
      <c r="BT22" s="36"/>
    </row>
    <row r="23" spans="1:72" ht="12.9" customHeight="1" x14ac:dyDescent="0.3">
      <c r="A23" s="25"/>
      <c r="B23" s="25"/>
      <c r="C23" s="28"/>
      <c r="D23" s="83"/>
      <c r="E23" s="398" t="s">
        <v>35</v>
      </c>
      <c r="F23" s="399"/>
      <c r="G23" s="214">
        <v>1</v>
      </c>
      <c r="H23" s="214"/>
      <c r="I23" s="215"/>
      <c r="J23" s="165" t="s">
        <v>50</v>
      </c>
      <c r="K23" s="159"/>
      <c r="L23" s="159"/>
      <c r="M23" s="159"/>
      <c r="N23" s="159"/>
      <c r="O23" s="159"/>
      <c r="P23" s="159"/>
      <c r="Q23" s="151"/>
      <c r="R23" s="157" t="s">
        <v>51</v>
      </c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1"/>
      <c r="BA23" s="152"/>
      <c r="BB23" s="159">
        <v>5</v>
      </c>
      <c r="BC23" s="151"/>
      <c r="BD23" s="160"/>
      <c r="BE23" s="160"/>
      <c r="BF23" s="161"/>
      <c r="BG23" s="162">
        <v>4</v>
      </c>
      <c r="BH23" s="83"/>
      <c r="BI23" s="202">
        <v>1</v>
      </c>
      <c r="BJ23" s="195">
        <v>1</v>
      </c>
      <c r="BK23" s="196" t="b">
        <f t="shared" si="5"/>
        <v>1</v>
      </c>
      <c r="BL23" s="196">
        <f t="shared" si="6"/>
        <v>0</v>
      </c>
      <c r="BM23" s="196">
        <f t="shared" si="7"/>
        <v>0</v>
      </c>
      <c r="BN23" s="196">
        <f t="shared" si="8"/>
        <v>0</v>
      </c>
      <c r="BO23" s="196">
        <f t="shared" si="9"/>
        <v>5</v>
      </c>
      <c r="BP23" s="195"/>
      <c r="BQ23" s="195"/>
      <c r="BR23" s="36"/>
      <c r="BS23" s="36"/>
      <c r="BT23" s="36"/>
    </row>
    <row r="24" spans="1:72" ht="12.9" customHeight="1" x14ac:dyDescent="0.3">
      <c r="A24" s="25"/>
      <c r="B24" s="25"/>
      <c r="C24" s="28"/>
      <c r="D24" s="83"/>
      <c r="E24" s="387" t="s">
        <v>35</v>
      </c>
      <c r="F24" s="291"/>
      <c r="G24" s="389">
        <v>1</v>
      </c>
      <c r="H24" s="389"/>
      <c r="I24" s="390"/>
      <c r="J24" s="165" t="s">
        <v>52</v>
      </c>
      <c r="K24" s="166"/>
      <c r="L24" s="166"/>
      <c r="M24" s="166"/>
      <c r="N24" s="166"/>
      <c r="O24" s="166"/>
      <c r="P24" s="166"/>
      <c r="Q24" s="167"/>
      <c r="R24" s="165" t="s">
        <v>53</v>
      </c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7"/>
      <c r="BA24" s="168"/>
      <c r="BB24" s="166">
        <v>5</v>
      </c>
      <c r="BC24" s="167"/>
      <c r="BD24" s="169"/>
      <c r="BE24" s="169"/>
      <c r="BF24" s="170">
        <v>3</v>
      </c>
      <c r="BG24" s="171"/>
      <c r="BH24" s="83"/>
      <c r="BI24" s="202">
        <v>1</v>
      </c>
      <c r="BJ24" s="195">
        <v>1</v>
      </c>
      <c r="BK24" s="196" t="b">
        <f t="shared" si="5"/>
        <v>1</v>
      </c>
      <c r="BL24" s="196">
        <f t="shared" si="6"/>
        <v>0</v>
      </c>
      <c r="BM24" s="196">
        <f t="shared" si="7"/>
        <v>0</v>
      </c>
      <c r="BN24" s="196">
        <f t="shared" si="8"/>
        <v>5</v>
      </c>
      <c r="BO24" s="196">
        <f t="shared" si="9"/>
        <v>0</v>
      </c>
      <c r="BP24" s="195"/>
      <c r="BQ24" s="195"/>
      <c r="BR24" s="36"/>
      <c r="BS24" s="36"/>
      <c r="BT24" s="36"/>
    </row>
    <row r="25" spans="1:72" ht="12.9" customHeight="1" x14ac:dyDescent="0.3">
      <c r="A25" s="25"/>
      <c r="B25" s="25"/>
      <c r="C25" s="28"/>
      <c r="D25" s="83"/>
      <c r="E25" s="395"/>
      <c r="F25" s="396"/>
      <c r="G25" s="391">
        <v>1</v>
      </c>
      <c r="H25" s="391"/>
      <c r="I25" s="392"/>
      <c r="J25" s="172"/>
      <c r="K25" s="173"/>
      <c r="L25" s="173"/>
      <c r="M25" s="173"/>
      <c r="N25" s="173"/>
      <c r="O25" s="173"/>
      <c r="P25" s="173"/>
      <c r="Q25" s="174"/>
      <c r="R25" s="172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4"/>
      <c r="BA25" s="175"/>
      <c r="BB25" s="173"/>
      <c r="BC25" s="174"/>
      <c r="BD25" s="176"/>
      <c r="BE25" s="176"/>
      <c r="BF25" s="177"/>
      <c r="BG25" s="162"/>
      <c r="BH25" s="83"/>
      <c r="BI25" s="202">
        <v>1</v>
      </c>
      <c r="BJ25" s="195">
        <v>1</v>
      </c>
      <c r="BK25" s="196" t="b">
        <f t="shared" si="5"/>
        <v>0</v>
      </c>
      <c r="BL25" s="196">
        <f t="shared" si="6"/>
        <v>0</v>
      </c>
      <c r="BM25" s="196">
        <f t="shared" si="7"/>
        <v>0</v>
      </c>
      <c r="BN25" s="196">
        <f t="shared" si="8"/>
        <v>0</v>
      </c>
      <c r="BO25" s="196">
        <f t="shared" si="9"/>
        <v>0</v>
      </c>
      <c r="BP25" s="195"/>
      <c r="BQ25" s="195"/>
      <c r="BR25" s="36"/>
      <c r="BS25" s="36"/>
      <c r="BT25" s="36"/>
    </row>
    <row r="26" spans="1:72" ht="12.9" customHeight="1" x14ac:dyDescent="0.3">
      <c r="A26" s="25"/>
      <c r="B26" s="25"/>
      <c r="C26" s="28"/>
      <c r="D26" s="83"/>
      <c r="E26" s="388"/>
      <c r="F26" s="365"/>
      <c r="G26" s="393">
        <v>1</v>
      </c>
      <c r="H26" s="393"/>
      <c r="I26" s="394"/>
      <c r="J26" s="157"/>
      <c r="K26" s="159"/>
      <c r="L26" s="159"/>
      <c r="M26" s="159"/>
      <c r="N26" s="159"/>
      <c r="O26" s="159"/>
      <c r="P26" s="159"/>
      <c r="Q26" s="151"/>
      <c r="R26" s="157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1"/>
      <c r="BA26" s="152"/>
      <c r="BB26" s="159"/>
      <c r="BC26" s="151"/>
      <c r="BD26" s="178"/>
      <c r="BE26" s="178"/>
      <c r="BF26" s="179"/>
      <c r="BG26" s="180"/>
      <c r="BH26" s="83"/>
      <c r="BI26" s="202">
        <v>1</v>
      </c>
      <c r="BJ26" s="195">
        <v>1</v>
      </c>
      <c r="BK26" s="196" t="b">
        <f t="shared" si="5"/>
        <v>0</v>
      </c>
      <c r="BL26" s="196">
        <f t="shared" si="6"/>
        <v>0</v>
      </c>
      <c r="BM26" s="196">
        <f t="shared" si="7"/>
        <v>0</v>
      </c>
      <c r="BN26" s="196">
        <f t="shared" si="8"/>
        <v>0</v>
      </c>
      <c r="BO26" s="196">
        <f t="shared" si="9"/>
        <v>0</v>
      </c>
      <c r="BP26" s="195"/>
      <c r="BQ26" s="195"/>
      <c r="BR26" s="36"/>
      <c r="BS26" s="36"/>
      <c r="BT26" s="36"/>
    </row>
    <row r="27" spans="1:72" ht="12.9" customHeight="1" x14ac:dyDescent="0.3">
      <c r="A27" s="25"/>
      <c r="B27" s="25"/>
      <c r="C27" s="25"/>
      <c r="E27" s="7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 t="s">
        <v>54</v>
      </c>
      <c r="BA27" s="211">
        <f>SUMIF($BK16:$BK26,TRUE,BB16:BB26)</f>
        <v>40</v>
      </c>
      <c r="BB27" s="211"/>
      <c r="BC27" s="211"/>
      <c r="BD27" s="87"/>
      <c r="BE27" s="87"/>
      <c r="BF27" s="87"/>
      <c r="BG27" s="87"/>
      <c r="BI27" s="195"/>
      <c r="BJ27" s="195"/>
      <c r="BK27" s="196" t="b">
        <f t="shared" si="5"/>
        <v>0</v>
      </c>
      <c r="BL27" s="196">
        <f t="shared" si="6"/>
        <v>0</v>
      </c>
      <c r="BM27" s="196">
        <f t="shared" si="7"/>
        <v>0</v>
      </c>
      <c r="BN27" s="196">
        <f t="shared" si="8"/>
        <v>0</v>
      </c>
      <c r="BO27" s="196">
        <f t="shared" si="9"/>
        <v>0</v>
      </c>
      <c r="BP27" s="195"/>
      <c r="BQ27" s="195"/>
      <c r="BR27" s="36"/>
      <c r="BS27" s="36"/>
      <c r="BT27" s="36"/>
    </row>
    <row r="28" spans="1:72" ht="12.9" customHeight="1" x14ac:dyDescent="0.3">
      <c r="A28" s="25"/>
      <c r="B28" s="25"/>
      <c r="C28" s="25"/>
      <c r="E28" s="88"/>
      <c r="F28" s="88"/>
      <c r="G28" s="142"/>
      <c r="H28" s="142"/>
      <c r="I28" s="142"/>
      <c r="J28" s="191"/>
      <c r="K28" s="88"/>
      <c r="L28" s="88"/>
      <c r="M28" s="88"/>
      <c r="N28" s="88"/>
      <c r="O28" s="88"/>
      <c r="P28" s="88"/>
      <c r="Q28" s="88"/>
      <c r="R28" s="191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193"/>
      <c r="BE28" s="193"/>
      <c r="BF28" s="193"/>
      <c r="BG28" s="193"/>
      <c r="BI28" s="195"/>
      <c r="BJ28" s="195"/>
      <c r="BK28" s="196" t="b">
        <f t="shared" si="5"/>
        <v>0</v>
      </c>
      <c r="BL28" s="196">
        <f t="shared" si="6"/>
        <v>0</v>
      </c>
      <c r="BM28" s="196">
        <f t="shared" si="7"/>
        <v>0</v>
      </c>
      <c r="BN28" s="196">
        <f t="shared" si="8"/>
        <v>0</v>
      </c>
      <c r="BO28" s="196">
        <f t="shared" si="9"/>
        <v>0</v>
      </c>
      <c r="BP28" s="195"/>
      <c r="BQ28" s="195"/>
      <c r="BR28" s="36"/>
      <c r="BS28" s="36"/>
      <c r="BT28" s="36"/>
    </row>
    <row r="29" spans="1:72" ht="12.9" customHeight="1" x14ac:dyDescent="0.3">
      <c r="A29" s="25"/>
      <c r="B29" s="25"/>
      <c r="C29" s="25"/>
      <c r="E29" s="88"/>
      <c r="F29" s="88"/>
      <c r="G29" s="142"/>
      <c r="H29" s="142"/>
      <c r="I29" s="142"/>
      <c r="J29" s="191"/>
      <c r="K29" s="88"/>
      <c r="L29" s="88"/>
      <c r="M29" s="88"/>
      <c r="N29" s="88"/>
      <c r="O29" s="88"/>
      <c r="P29" s="88"/>
      <c r="Q29" s="88"/>
      <c r="R29" s="191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193"/>
      <c r="BE29" s="193"/>
      <c r="BF29" s="193"/>
      <c r="BG29" s="193"/>
      <c r="BI29" s="195"/>
      <c r="BJ29" s="195"/>
      <c r="BK29" s="196" t="b">
        <f t="shared" si="5"/>
        <v>0</v>
      </c>
      <c r="BL29" s="196">
        <f t="shared" si="6"/>
        <v>0</v>
      </c>
      <c r="BM29" s="196">
        <f t="shared" si="7"/>
        <v>0</v>
      </c>
      <c r="BN29" s="196">
        <f t="shared" si="8"/>
        <v>0</v>
      </c>
      <c r="BO29" s="196">
        <f t="shared" si="9"/>
        <v>0</v>
      </c>
      <c r="BP29" s="195"/>
      <c r="BQ29" s="195"/>
      <c r="BR29" s="36"/>
      <c r="BS29" s="36"/>
      <c r="BT29" s="36"/>
    </row>
    <row r="30" spans="1:72" ht="12.9" customHeight="1" x14ac:dyDescent="0.3">
      <c r="A30" s="25"/>
      <c r="B30" s="25"/>
      <c r="C30" s="34"/>
      <c r="E30" s="88"/>
      <c r="F30" s="88"/>
      <c r="G30" s="142"/>
      <c r="H30" s="142"/>
      <c r="I30" s="142"/>
      <c r="J30" s="191"/>
      <c r="K30" s="88"/>
      <c r="L30" s="88"/>
      <c r="M30" s="88"/>
      <c r="N30" s="88"/>
      <c r="O30" s="88"/>
      <c r="P30" s="88"/>
      <c r="Q30" s="88"/>
      <c r="R30" s="191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193"/>
      <c r="BE30" s="193"/>
      <c r="BF30" s="193"/>
      <c r="BG30" s="193"/>
      <c r="BI30" s="195"/>
      <c r="BJ30" s="195"/>
      <c r="BK30" s="196" t="b">
        <f t="shared" si="5"/>
        <v>0</v>
      </c>
      <c r="BL30" s="196">
        <f t="shared" si="6"/>
        <v>0</v>
      </c>
      <c r="BM30" s="196">
        <f t="shared" si="7"/>
        <v>0</v>
      </c>
      <c r="BN30" s="196">
        <f t="shared" si="8"/>
        <v>0</v>
      </c>
      <c r="BO30" s="196">
        <f t="shared" si="9"/>
        <v>0</v>
      </c>
      <c r="BP30" s="195"/>
      <c r="BQ30" s="195"/>
      <c r="BR30" s="36"/>
      <c r="BS30" s="36"/>
      <c r="BT30" s="36"/>
    </row>
    <row r="31" spans="1:72" ht="12.9" customHeight="1" x14ac:dyDescent="0.3">
      <c r="A31" s="25"/>
      <c r="B31" s="25"/>
      <c r="C31" s="34"/>
      <c r="E31" s="88"/>
      <c r="F31" s="88"/>
      <c r="G31" s="142"/>
      <c r="H31" s="142"/>
      <c r="I31" s="142"/>
      <c r="J31" s="191"/>
      <c r="K31" s="88"/>
      <c r="L31" s="88"/>
      <c r="M31" s="88"/>
      <c r="N31" s="88"/>
      <c r="O31" s="88"/>
      <c r="P31" s="88"/>
      <c r="Q31" s="88"/>
      <c r="R31" s="191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193"/>
      <c r="BE31" s="193"/>
      <c r="BF31" s="193"/>
      <c r="BG31" s="193"/>
      <c r="BI31" s="195"/>
      <c r="BJ31" s="195"/>
      <c r="BK31" s="196" t="b">
        <f t="shared" si="5"/>
        <v>0</v>
      </c>
      <c r="BL31" s="196">
        <f t="shared" si="6"/>
        <v>0</v>
      </c>
      <c r="BM31" s="196">
        <f t="shared" si="7"/>
        <v>0</v>
      </c>
      <c r="BN31" s="196">
        <f t="shared" si="8"/>
        <v>0</v>
      </c>
      <c r="BO31" s="196">
        <f t="shared" si="9"/>
        <v>0</v>
      </c>
      <c r="BP31" s="195"/>
      <c r="BQ31" s="195"/>
      <c r="BR31" s="36"/>
      <c r="BS31" s="36"/>
      <c r="BT31" s="36"/>
    </row>
    <row r="32" spans="1:72" ht="12.9" customHeight="1" x14ac:dyDescent="0.3">
      <c r="A32" s="25"/>
      <c r="B32" s="25"/>
      <c r="C32" s="25"/>
      <c r="E32" s="88"/>
      <c r="F32" s="88"/>
      <c r="G32" s="142"/>
      <c r="H32" s="142"/>
      <c r="I32" s="142"/>
      <c r="J32" s="191"/>
      <c r="K32" s="88"/>
      <c r="L32" s="88"/>
      <c r="M32" s="88"/>
      <c r="N32" s="88"/>
      <c r="O32" s="88"/>
      <c r="P32" s="88"/>
      <c r="Q32" s="88"/>
      <c r="R32" s="191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193"/>
      <c r="BE32" s="193"/>
      <c r="BF32" s="193"/>
      <c r="BG32" s="193"/>
      <c r="BI32" s="195"/>
      <c r="BJ32" s="195"/>
      <c r="BK32" s="196" t="b">
        <f t="shared" si="5"/>
        <v>0</v>
      </c>
      <c r="BL32" s="196">
        <f t="shared" si="6"/>
        <v>0</v>
      </c>
      <c r="BM32" s="196">
        <f t="shared" si="7"/>
        <v>0</v>
      </c>
      <c r="BN32" s="196">
        <f t="shared" si="8"/>
        <v>0</v>
      </c>
      <c r="BO32" s="196">
        <f t="shared" si="9"/>
        <v>0</v>
      </c>
      <c r="BP32" s="195"/>
      <c r="BQ32" s="195"/>
      <c r="BR32" s="36"/>
      <c r="BS32" s="36"/>
      <c r="BT32" s="36"/>
    </row>
    <row r="33" spans="1:72" ht="12.9" customHeight="1" x14ac:dyDescent="0.3">
      <c r="A33" s="25"/>
      <c r="B33" s="25"/>
      <c r="C33" s="25"/>
      <c r="E33" s="88"/>
      <c r="F33" s="88"/>
      <c r="G33" s="142"/>
      <c r="H33" s="142"/>
      <c r="I33" s="142"/>
      <c r="J33" s="191"/>
      <c r="K33" s="88"/>
      <c r="L33" s="88"/>
      <c r="M33" s="88"/>
      <c r="N33" s="88"/>
      <c r="O33" s="88"/>
      <c r="P33" s="88"/>
      <c r="Q33" s="88"/>
      <c r="R33" s="191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193"/>
      <c r="BE33" s="193"/>
      <c r="BF33" s="193"/>
      <c r="BG33" s="193"/>
      <c r="BI33" s="195"/>
      <c r="BJ33" s="195"/>
      <c r="BK33" s="196" t="b">
        <f t="shared" si="5"/>
        <v>0</v>
      </c>
      <c r="BL33" s="196">
        <f t="shared" si="6"/>
        <v>0</v>
      </c>
      <c r="BM33" s="196">
        <f t="shared" si="7"/>
        <v>0</v>
      </c>
      <c r="BN33" s="196">
        <f t="shared" si="8"/>
        <v>0</v>
      </c>
      <c r="BO33" s="196">
        <f t="shared" si="9"/>
        <v>0</v>
      </c>
      <c r="BP33" s="195"/>
      <c r="BQ33" s="195"/>
      <c r="BR33" s="36"/>
      <c r="BS33" s="36"/>
      <c r="BT33" s="36"/>
    </row>
    <row r="34" spans="1:72" ht="12.9" customHeight="1" x14ac:dyDescent="0.3">
      <c r="A34" s="25"/>
      <c r="B34" s="25"/>
      <c r="C34" s="25"/>
      <c r="E34" s="88"/>
      <c r="F34" s="88"/>
      <c r="G34" s="142"/>
      <c r="H34" s="142"/>
      <c r="I34" s="142"/>
      <c r="J34" s="191"/>
      <c r="K34" s="88"/>
      <c r="L34" s="88"/>
      <c r="M34" s="88"/>
      <c r="N34" s="88"/>
      <c r="O34" s="88"/>
      <c r="P34" s="88"/>
      <c r="Q34" s="88"/>
      <c r="R34" s="191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193"/>
      <c r="BE34" s="193"/>
      <c r="BF34" s="193"/>
      <c r="BG34" s="193"/>
      <c r="BI34" s="195"/>
      <c r="BJ34" s="195"/>
      <c r="BK34" s="196" t="b">
        <f t="shared" si="5"/>
        <v>0</v>
      </c>
      <c r="BL34" s="196">
        <f t="shared" si="6"/>
        <v>0</v>
      </c>
      <c r="BM34" s="196">
        <f t="shared" si="7"/>
        <v>0</v>
      </c>
      <c r="BN34" s="196">
        <f t="shared" si="8"/>
        <v>0</v>
      </c>
      <c r="BO34" s="196">
        <f t="shared" si="9"/>
        <v>0</v>
      </c>
      <c r="BP34" s="195"/>
      <c r="BQ34" s="195"/>
      <c r="BR34" s="36"/>
      <c r="BS34" s="36"/>
      <c r="BT34" s="36"/>
    </row>
    <row r="35" spans="1:72" ht="12.9" customHeight="1" x14ac:dyDescent="0.3">
      <c r="A35" s="25"/>
      <c r="B35" s="25"/>
      <c r="C35" s="25"/>
      <c r="E35" s="88"/>
      <c r="F35" s="88"/>
      <c r="G35" s="142"/>
      <c r="H35" s="142"/>
      <c r="I35" s="142"/>
      <c r="J35" s="191"/>
      <c r="K35" s="88"/>
      <c r="L35" s="88"/>
      <c r="M35" s="88"/>
      <c r="N35" s="88"/>
      <c r="O35" s="88"/>
      <c r="P35" s="88"/>
      <c r="Q35" s="88"/>
      <c r="R35" s="191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192"/>
      <c r="BE35" s="192"/>
      <c r="BF35" s="192"/>
      <c r="BG35" s="192"/>
      <c r="BI35" s="195"/>
      <c r="BJ35" s="195"/>
      <c r="BK35" s="196" t="b">
        <f t="shared" si="5"/>
        <v>0</v>
      </c>
      <c r="BL35" s="196">
        <f t="shared" si="6"/>
        <v>0</v>
      </c>
      <c r="BM35" s="196">
        <f t="shared" si="7"/>
        <v>0</v>
      </c>
      <c r="BN35" s="196">
        <f t="shared" si="8"/>
        <v>0</v>
      </c>
      <c r="BO35" s="196">
        <f t="shared" si="9"/>
        <v>0</v>
      </c>
      <c r="BP35" s="195"/>
      <c r="BQ35" s="195"/>
      <c r="BR35" s="36"/>
      <c r="BS35" s="36"/>
      <c r="BT35" s="36"/>
    </row>
    <row r="36" spans="1:72" ht="12.9" customHeight="1" x14ac:dyDescent="0.3">
      <c r="A36" s="25"/>
      <c r="B36" s="25"/>
      <c r="C36" s="25"/>
      <c r="E36" s="72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I36" s="195"/>
      <c r="BJ36" s="195"/>
      <c r="BK36" s="196" t="b">
        <f t="shared" si="5"/>
        <v>0</v>
      </c>
      <c r="BL36" s="196">
        <f t="shared" si="6"/>
        <v>0</v>
      </c>
      <c r="BM36" s="196">
        <f t="shared" si="7"/>
        <v>0</v>
      </c>
      <c r="BN36" s="196">
        <f t="shared" si="8"/>
        <v>0</v>
      </c>
      <c r="BO36" s="196">
        <f t="shared" si="9"/>
        <v>0</v>
      </c>
      <c r="BP36" s="195"/>
      <c r="BQ36" s="195"/>
      <c r="BR36" s="36"/>
      <c r="BS36" s="36"/>
      <c r="BT36" s="36"/>
    </row>
    <row r="37" spans="1:72" ht="12.9" customHeight="1" x14ac:dyDescent="0.3">
      <c r="A37" s="25"/>
      <c r="B37" s="25"/>
      <c r="C37" s="25"/>
      <c r="E37" s="142"/>
      <c r="F37" s="142"/>
      <c r="G37" s="142"/>
      <c r="H37" s="142"/>
      <c r="I37" s="142"/>
      <c r="J37" s="181"/>
      <c r="K37" s="142"/>
      <c r="L37" s="142"/>
      <c r="M37" s="142"/>
      <c r="N37" s="142"/>
      <c r="O37" s="142"/>
      <c r="P37" s="142"/>
      <c r="Q37" s="142"/>
      <c r="R37" s="181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82"/>
      <c r="BE37" s="182"/>
      <c r="BF37" s="182"/>
      <c r="BG37" s="182"/>
      <c r="BI37" s="195"/>
      <c r="BJ37" s="195"/>
      <c r="BK37" s="196" t="b">
        <f t="shared" si="5"/>
        <v>0</v>
      </c>
      <c r="BL37" s="196">
        <f t="shared" si="6"/>
        <v>0</v>
      </c>
      <c r="BM37" s="196">
        <f t="shared" si="7"/>
        <v>0</v>
      </c>
      <c r="BN37" s="196">
        <f t="shared" si="8"/>
        <v>0</v>
      </c>
      <c r="BO37" s="196">
        <f t="shared" si="9"/>
        <v>0</v>
      </c>
      <c r="BP37" s="195"/>
      <c r="BQ37" s="195"/>
      <c r="BR37" s="36"/>
      <c r="BS37" s="36"/>
      <c r="BT37" s="36"/>
    </row>
    <row r="38" spans="1:72" ht="12.9" customHeight="1" x14ac:dyDescent="0.3">
      <c r="A38" s="25"/>
      <c r="B38" s="25"/>
      <c r="C38" s="25"/>
      <c r="E38" s="142"/>
      <c r="F38" s="142"/>
      <c r="G38" s="142"/>
      <c r="H38" s="142"/>
      <c r="I38" s="142"/>
      <c r="J38" s="181"/>
      <c r="K38" s="142"/>
      <c r="L38" s="142"/>
      <c r="M38" s="142"/>
      <c r="N38" s="142"/>
      <c r="O38" s="142"/>
      <c r="P38" s="142"/>
      <c r="Q38" s="142"/>
      <c r="R38" s="181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82"/>
      <c r="BE38" s="182"/>
      <c r="BF38" s="182"/>
      <c r="BG38" s="182"/>
      <c r="BI38" s="195"/>
      <c r="BJ38" s="195"/>
      <c r="BK38" s="196" t="b">
        <f t="shared" si="5"/>
        <v>0</v>
      </c>
      <c r="BL38" s="196">
        <f t="shared" si="6"/>
        <v>0</v>
      </c>
      <c r="BM38" s="196">
        <f t="shared" si="7"/>
        <v>0</v>
      </c>
      <c r="BN38" s="196">
        <f t="shared" si="8"/>
        <v>0</v>
      </c>
      <c r="BO38" s="196">
        <f t="shared" si="9"/>
        <v>0</v>
      </c>
      <c r="BP38" s="195"/>
      <c r="BQ38" s="195"/>
      <c r="BR38" s="36"/>
      <c r="BS38" s="36"/>
      <c r="BT38" s="36"/>
    </row>
    <row r="39" spans="1:72" ht="12.9" customHeight="1" x14ac:dyDescent="0.3">
      <c r="A39" s="25"/>
      <c r="B39" s="25"/>
      <c r="C39" s="25"/>
      <c r="E39" s="142"/>
      <c r="F39" s="142"/>
      <c r="G39" s="142"/>
      <c r="H39" s="142"/>
      <c r="I39" s="142"/>
      <c r="J39" s="183"/>
      <c r="K39" s="142"/>
      <c r="L39" s="142"/>
      <c r="M39" s="142"/>
      <c r="N39" s="142"/>
      <c r="O39" s="142"/>
      <c r="P39" s="142"/>
      <c r="Q39" s="142"/>
      <c r="R39" s="181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82"/>
      <c r="BE39" s="182"/>
      <c r="BF39" s="182"/>
      <c r="BG39" s="182"/>
      <c r="BI39" s="195"/>
      <c r="BJ39" s="195"/>
      <c r="BK39" s="196" t="b">
        <f t="shared" si="5"/>
        <v>0</v>
      </c>
      <c r="BL39" s="196">
        <f t="shared" si="6"/>
        <v>0</v>
      </c>
      <c r="BM39" s="196">
        <f t="shared" si="7"/>
        <v>0</v>
      </c>
      <c r="BN39" s="196">
        <f t="shared" si="8"/>
        <v>0</v>
      </c>
      <c r="BO39" s="196">
        <f t="shared" si="9"/>
        <v>0</v>
      </c>
      <c r="BP39" s="195"/>
      <c r="BQ39" s="195"/>
      <c r="BR39" s="36"/>
      <c r="BS39" s="36"/>
      <c r="BT39" s="36"/>
    </row>
    <row r="40" spans="1:72" ht="12.9" customHeight="1" x14ac:dyDescent="0.3">
      <c r="A40" s="25"/>
      <c r="B40" s="25"/>
      <c r="C40" s="25"/>
      <c r="E40" s="84" t="s">
        <v>28</v>
      </c>
      <c r="F40" s="88"/>
      <c r="G40" s="88"/>
      <c r="H40" s="88"/>
      <c r="I40" s="88"/>
      <c r="K40" s="85"/>
      <c r="L40" s="85"/>
      <c r="M40" s="85"/>
      <c r="N40" s="85"/>
      <c r="O40" s="85"/>
      <c r="P40" s="85"/>
      <c r="Q40" s="85"/>
      <c r="R40" s="88"/>
      <c r="S40" s="85"/>
      <c r="T40" s="85"/>
      <c r="U40" s="85"/>
      <c r="V40" s="85"/>
      <c r="W40" s="85"/>
      <c r="X40" s="85"/>
      <c r="Y40" s="72"/>
      <c r="Z40" s="89"/>
      <c r="AA40" s="89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90" t="s">
        <v>55</v>
      </c>
      <c r="BA40" s="88"/>
      <c r="BB40" s="88"/>
      <c r="BC40" s="88"/>
      <c r="BD40" s="88"/>
      <c r="BE40" s="88"/>
      <c r="BF40" s="88"/>
      <c r="BG40" s="88"/>
      <c r="BI40" s="195"/>
      <c r="BJ40" s="195"/>
      <c r="BK40" s="196" t="b">
        <f t="shared" si="5"/>
        <v>0</v>
      </c>
      <c r="BL40" s="196">
        <f t="shared" si="6"/>
        <v>0</v>
      </c>
      <c r="BM40" s="196">
        <f t="shared" si="7"/>
        <v>0</v>
      </c>
      <c r="BN40" s="196">
        <f t="shared" si="8"/>
        <v>0</v>
      </c>
      <c r="BO40" s="196">
        <f t="shared" si="9"/>
        <v>0</v>
      </c>
      <c r="BP40" s="195">
        <v>1</v>
      </c>
      <c r="BQ40" s="195" t="b">
        <f>AND(SUM(BL42:BO43)&gt;=3,SUM(BL42:BO43)&lt;=6)</f>
        <v>0</v>
      </c>
      <c r="BR40" s="36"/>
      <c r="BS40" s="36"/>
      <c r="BT40" s="36"/>
    </row>
    <row r="41" spans="1:72" ht="12.9" customHeight="1" x14ac:dyDescent="0.3">
      <c r="A41" s="25"/>
      <c r="B41" s="25"/>
      <c r="C41" s="34" t="s">
        <v>56</v>
      </c>
      <c r="E41" s="278" t="s">
        <v>29</v>
      </c>
      <c r="F41" s="278"/>
      <c r="G41" s="278" t="s">
        <v>30</v>
      </c>
      <c r="H41" s="278"/>
      <c r="I41" s="278"/>
      <c r="J41" s="276" t="s">
        <v>31</v>
      </c>
      <c r="K41" s="276"/>
      <c r="L41" s="276"/>
      <c r="M41" s="276"/>
      <c r="N41" s="276"/>
      <c r="O41" s="276"/>
      <c r="P41" s="276"/>
      <c r="Q41" s="276"/>
      <c r="R41" s="276" t="s">
        <v>32</v>
      </c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8" t="s">
        <v>33</v>
      </c>
      <c r="BB41" s="278"/>
      <c r="BC41" s="278"/>
      <c r="BD41" s="278" t="s">
        <v>34</v>
      </c>
      <c r="BE41" s="278"/>
      <c r="BF41" s="278"/>
      <c r="BG41" s="278"/>
      <c r="BI41" s="195"/>
      <c r="BJ41" s="195"/>
      <c r="BK41" s="196" t="b">
        <f t="shared" si="5"/>
        <v>0</v>
      </c>
      <c r="BL41" s="196">
        <f t="shared" si="6"/>
        <v>0</v>
      </c>
      <c r="BM41" s="196">
        <f t="shared" si="7"/>
        <v>0</v>
      </c>
      <c r="BN41" s="196">
        <f t="shared" si="8"/>
        <v>0</v>
      </c>
      <c r="BO41" s="196">
        <f t="shared" si="9"/>
        <v>0</v>
      </c>
      <c r="BP41" s="195"/>
      <c r="BQ41" s="195"/>
      <c r="BR41" s="36"/>
      <c r="BS41" s="36"/>
      <c r="BT41" s="36"/>
    </row>
    <row r="42" spans="1:72" ht="12.9" customHeight="1" x14ac:dyDescent="0.3">
      <c r="A42" s="25"/>
      <c r="B42" s="25"/>
      <c r="C42" s="34" t="s">
        <v>57</v>
      </c>
      <c r="E42" s="284" t="str">
        <f>IF(NOT(ISBLANK($R42)),"y","")</f>
        <v/>
      </c>
      <c r="F42" s="266"/>
      <c r="G42" s="366">
        <v>1</v>
      </c>
      <c r="H42" s="367"/>
      <c r="I42" s="368"/>
      <c r="J42" s="246" t="str" cm="1">
        <f t="array" ref="J42">IF(NOT(ISBLANK($R42)),_xlfn._xlws.FILTER('Course lists'!$A$3:$A$100,'Course lists'!$B$3:$B$100=$R42,""),"")</f>
        <v/>
      </c>
      <c r="K42" s="247"/>
      <c r="L42" s="247"/>
      <c r="M42" s="247"/>
      <c r="N42" s="247"/>
      <c r="O42" s="247"/>
      <c r="P42" s="247"/>
      <c r="Q42" s="248"/>
      <c r="R42" s="369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  <c r="AZ42" s="371"/>
      <c r="BA42" s="93"/>
      <c r="BB42" s="93" t="str" cm="1">
        <f t="array" ref="BB42">IF(NOT(ISBLANK($R42)),_xlfn._xlws.FILTER('Course lists'!$C$3:$C$100,'Course lists'!$B$3:$B$100=$R42,""),"")</f>
        <v/>
      </c>
      <c r="BC42" s="94"/>
      <c r="BD42" s="91" t="str" cm="1">
        <f t="array" ref="BD42">IF(NOT(ISBLANK($R42)),IF(_xlfn._xlws.FILTER('Course lists'!$D$3:$D$100,'Course lists'!$B$3:$B$100=$R42,"")=0,"",_xlfn._xlws.FILTER('Course lists'!$D$3:$D$100,'Course lists'!$B$3:$B$100=$R42,"")),"")</f>
        <v/>
      </c>
      <c r="BE42" s="91" t="str" cm="1">
        <f t="array" ref="BE42">IF(NOT(ISBLANK($R42)),IF(_xlfn._xlws.FILTER('Course lists'!$E$3:$E$100,'Course lists'!$B$3:$B$100=$R42,"")=0,"",_xlfn._xlws.FILTER('Course lists'!$E$3:$E$100,'Course lists'!$B$3:$B$100=$R42,"")),"")</f>
        <v/>
      </c>
      <c r="BF42" s="91" t="str" cm="1">
        <f t="array" ref="BF42">IF(NOT(ISBLANK($R42)),IF(_xlfn._xlws.FILTER('Course lists'!$F$3:$F$100,'Course lists'!$B$3:$B$100=$R42,"")=0,"",_xlfn._xlws.FILTER('Course lists'!$F$3:$F$100,'Course lists'!$B$3:$B$100=$R42,"")),"")</f>
        <v/>
      </c>
      <c r="BG42" s="91" t="str" cm="1">
        <f t="array" ref="BG42">IF(NOT(ISBLANK($R42)),IF(_xlfn._xlws.FILTER('Course lists'!$G$3:$G$100,'Course lists'!$B$3:$B$100=$R42,"")=0,"",_xlfn._xlws.FILTER('Course lists'!$G$3:$G$100,'Course lists'!$B$3:$B$100=$R42,"")),"")</f>
        <v/>
      </c>
      <c r="BI42" s="195">
        <v>1</v>
      </c>
      <c r="BJ42" s="195"/>
      <c r="BK42" s="196" t="b">
        <f t="shared" si="5"/>
        <v>0</v>
      </c>
      <c r="BL42" s="196">
        <f t="shared" si="6"/>
        <v>0</v>
      </c>
      <c r="BM42" s="196">
        <f t="shared" si="7"/>
        <v>0</v>
      </c>
      <c r="BN42" s="196">
        <f t="shared" si="8"/>
        <v>0</v>
      </c>
      <c r="BO42" s="196">
        <f t="shared" si="9"/>
        <v>0</v>
      </c>
      <c r="BP42" s="195"/>
      <c r="BQ42" s="195"/>
      <c r="BR42" s="36"/>
      <c r="BS42" s="36"/>
      <c r="BT42" s="36"/>
    </row>
    <row r="43" spans="1:72" ht="12.9" customHeight="1" x14ac:dyDescent="0.3">
      <c r="A43" s="37"/>
      <c r="B43" s="37"/>
      <c r="C43" s="37"/>
      <c r="E43" s="284" t="str">
        <f>IF(NOT(ISBLANK($R43)),"y","")</f>
        <v/>
      </c>
      <c r="F43" s="266"/>
      <c r="G43" s="285">
        <v>1</v>
      </c>
      <c r="H43" s="286"/>
      <c r="I43" s="287"/>
      <c r="J43" s="246" t="str" cm="1">
        <f t="array" ref="J43">IF(NOT(ISBLANK($R43)),_xlfn._xlws.FILTER('Course lists'!$A$3:$A$100,'Course lists'!$B$3:$B$100=$R43,""),"")</f>
        <v/>
      </c>
      <c r="K43" s="247"/>
      <c r="L43" s="247"/>
      <c r="M43" s="247"/>
      <c r="N43" s="247"/>
      <c r="O43" s="247"/>
      <c r="P43" s="247"/>
      <c r="Q43" s="248"/>
      <c r="R43" s="262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4"/>
      <c r="BA43" s="93"/>
      <c r="BB43" s="93" t="str" cm="1">
        <f t="array" ref="BB43">IF(NOT(ISBLANK($R43)),_xlfn._xlws.FILTER('Course lists'!$C$3:$C$100,'Course lists'!$B$3:$B$100=$R43,""),"")</f>
        <v/>
      </c>
      <c r="BC43" s="94"/>
      <c r="BD43" s="91" t="str" cm="1">
        <f t="array" ref="BD43">IF(NOT(ISBLANK($R43)),IF(_xlfn._xlws.FILTER('Course lists'!$D$3:$D$100,'Course lists'!$B$3:$B$100=$R43,"")=0,"",_xlfn._xlws.FILTER('Course lists'!$D$3:$D$100,'Course lists'!$B$3:$B$100=$R43,"")),"")</f>
        <v/>
      </c>
      <c r="BE43" s="91" t="str" cm="1">
        <f t="array" ref="BE43">IF(NOT(ISBLANK($R43)),IF(_xlfn._xlws.FILTER('Course lists'!$E$3:$E$100,'Course lists'!$B$3:$B$100=$R43,"")=0,"",_xlfn._xlws.FILTER('Course lists'!$E$3:$E$100,'Course lists'!$B$3:$B$100=$R43,"")),"")</f>
        <v/>
      </c>
      <c r="BF43" s="91" t="str" cm="1">
        <f t="array" ref="BF43">IF(NOT(ISBLANK($R43)),IF(_xlfn._xlws.FILTER('Course lists'!$F$3:$F$100,'Course lists'!$B$3:$B$100=$R43,"")=0,"",_xlfn._xlws.FILTER('Course lists'!$F$3:$F$100,'Course lists'!$B$3:$B$100=$R43,"")),"")</f>
        <v/>
      </c>
      <c r="BG43" s="91" t="str" cm="1">
        <f t="array" ref="BG43">IF(NOT(ISBLANK($R43)),IF(_xlfn._xlws.FILTER('Course lists'!$G$3:$G$100,'Course lists'!$B$3:$B$100=$R43,"")=0,"",_xlfn._xlws.FILTER('Course lists'!$G$3:$G$100,'Course lists'!$B$3:$B$100=$R43,"")),"")</f>
        <v/>
      </c>
      <c r="BI43" s="195">
        <v>1</v>
      </c>
      <c r="BJ43" s="195"/>
      <c r="BK43" s="196" t="b">
        <f t="shared" si="5"/>
        <v>0</v>
      </c>
      <c r="BL43" s="196">
        <f t="shared" si="6"/>
        <v>0</v>
      </c>
      <c r="BM43" s="196">
        <f t="shared" si="7"/>
        <v>0</v>
      </c>
      <c r="BN43" s="196">
        <f t="shared" si="8"/>
        <v>0</v>
      </c>
      <c r="BO43" s="196">
        <f t="shared" si="9"/>
        <v>0</v>
      </c>
      <c r="BP43" s="195"/>
      <c r="BQ43" s="195"/>
      <c r="BR43" s="36"/>
      <c r="BS43" s="36"/>
      <c r="BT43" s="36"/>
    </row>
    <row r="44" spans="1:72" ht="12.9" customHeight="1" x14ac:dyDescent="0.3">
      <c r="A44" s="37"/>
      <c r="B44" s="37"/>
      <c r="C44" s="37"/>
      <c r="E44" s="7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86" t="s">
        <v>54</v>
      </c>
      <c r="BA44" s="211">
        <f>SUMIF($BK42:$BK43,TRUE,BB42:BB43)</f>
        <v>0</v>
      </c>
      <c r="BB44" s="211"/>
      <c r="BC44" s="211"/>
      <c r="BD44" s="87"/>
      <c r="BE44" s="87"/>
      <c r="BF44" s="87"/>
      <c r="BG44" s="87"/>
      <c r="BI44" s="195"/>
      <c r="BJ44" s="195"/>
      <c r="BK44" s="196" t="b">
        <f t="shared" si="5"/>
        <v>0</v>
      </c>
      <c r="BL44" s="196">
        <f t="shared" si="6"/>
        <v>0</v>
      </c>
      <c r="BM44" s="196">
        <f t="shared" si="7"/>
        <v>0</v>
      </c>
      <c r="BN44" s="196">
        <f t="shared" si="8"/>
        <v>0</v>
      </c>
      <c r="BO44" s="196">
        <f t="shared" si="9"/>
        <v>0</v>
      </c>
      <c r="BP44" s="195"/>
      <c r="BQ44" s="195"/>
      <c r="BR44" s="36"/>
      <c r="BS44" s="36"/>
      <c r="BT44" s="36"/>
    </row>
    <row r="45" spans="1:72" ht="12.9" customHeight="1" x14ac:dyDescent="0.3">
      <c r="A45" s="37"/>
      <c r="B45" s="37"/>
      <c r="C45" s="37"/>
      <c r="E45" s="88"/>
      <c r="F45" s="88"/>
      <c r="G45" s="142"/>
      <c r="H45" s="142"/>
      <c r="I45" s="142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148"/>
      <c r="BE45" s="148"/>
      <c r="BF45" s="148"/>
      <c r="BG45" s="148"/>
      <c r="BI45" s="195"/>
      <c r="BJ45" s="195"/>
      <c r="BK45" s="196" t="b">
        <f t="shared" si="5"/>
        <v>0</v>
      </c>
      <c r="BL45" s="196">
        <f t="shared" si="6"/>
        <v>0</v>
      </c>
      <c r="BM45" s="196">
        <f t="shared" si="7"/>
        <v>0</v>
      </c>
      <c r="BN45" s="196">
        <f t="shared" si="8"/>
        <v>0</v>
      </c>
      <c r="BO45" s="196">
        <f t="shared" si="9"/>
        <v>0</v>
      </c>
      <c r="BP45" s="195"/>
      <c r="BQ45" s="195"/>
      <c r="BR45" s="36"/>
      <c r="BS45" s="36"/>
      <c r="BT45" s="36"/>
    </row>
    <row r="46" spans="1:72" ht="12.9" customHeight="1" x14ac:dyDescent="0.3">
      <c r="A46" s="37"/>
      <c r="B46" s="37"/>
      <c r="C46" s="37"/>
      <c r="E46" s="84" t="s">
        <v>58</v>
      </c>
      <c r="F46" s="88"/>
      <c r="G46" s="88"/>
      <c r="H46" s="88"/>
      <c r="I46" s="88"/>
      <c r="K46" s="85"/>
      <c r="L46" s="85"/>
      <c r="M46" s="85"/>
      <c r="N46" s="85"/>
      <c r="O46" s="85"/>
      <c r="P46" s="85"/>
      <c r="Q46" s="85"/>
      <c r="R46" s="184"/>
      <c r="S46" s="85"/>
      <c r="T46" s="85"/>
      <c r="U46" s="85"/>
      <c r="V46" s="85"/>
      <c r="W46" s="85"/>
      <c r="X46" s="85"/>
      <c r="Y46" s="72"/>
      <c r="Z46" s="89"/>
      <c r="AA46" s="89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90" t="s">
        <v>59</v>
      </c>
      <c r="BA46" s="184"/>
      <c r="BB46" s="184"/>
      <c r="BC46" s="184"/>
      <c r="BD46" s="184"/>
      <c r="BE46" s="184"/>
      <c r="BF46" s="184"/>
      <c r="BG46" s="184"/>
      <c r="BI46" s="195"/>
      <c r="BJ46" s="195"/>
      <c r="BK46" s="196" t="b">
        <f t="shared" si="5"/>
        <v>0</v>
      </c>
      <c r="BL46" s="196">
        <f t="shared" si="6"/>
        <v>0</v>
      </c>
      <c r="BM46" s="196">
        <f t="shared" si="7"/>
        <v>0</v>
      </c>
      <c r="BN46" s="196">
        <f t="shared" si="8"/>
        <v>0</v>
      </c>
      <c r="BO46" s="196">
        <f t="shared" si="9"/>
        <v>0</v>
      </c>
      <c r="BP46" s="195">
        <v>1</v>
      </c>
      <c r="BQ46" s="195" t="b">
        <f>SUM(BL48:BO55)&gt;=5</f>
        <v>0</v>
      </c>
      <c r="BR46" s="36"/>
      <c r="BS46" s="36"/>
      <c r="BT46" s="36"/>
    </row>
    <row r="47" spans="1:72" ht="12.9" customHeight="1" x14ac:dyDescent="0.3">
      <c r="A47" s="37"/>
      <c r="B47" s="37"/>
      <c r="C47" s="37"/>
      <c r="E47" s="278" t="s">
        <v>29</v>
      </c>
      <c r="F47" s="278"/>
      <c r="G47" s="278" t="s">
        <v>30</v>
      </c>
      <c r="H47" s="278"/>
      <c r="I47" s="278"/>
      <c r="J47" s="276" t="s">
        <v>31</v>
      </c>
      <c r="K47" s="276"/>
      <c r="L47" s="276"/>
      <c r="M47" s="276"/>
      <c r="N47" s="276"/>
      <c r="O47" s="276"/>
      <c r="P47" s="276"/>
      <c r="Q47" s="276"/>
      <c r="R47" s="276" t="s">
        <v>32</v>
      </c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8" t="s">
        <v>33</v>
      </c>
      <c r="BB47" s="278"/>
      <c r="BC47" s="278"/>
      <c r="BD47" s="278" t="s">
        <v>34</v>
      </c>
      <c r="BE47" s="278"/>
      <c r="BF47" s="278"/>
      <c r="BG47" s="278"/>
      <c r="BI47" s="195"/>
      <c r="BJ47" s="195"/>
      <c r="BK47" s="196" t="b">
        <f t="shared" si="5"/>
        <v>0</v>
      </c>
      <c r="BL47" s="196">
        <f t="shared" si="6"/>
        <v>0</v>
      </c>
      <c r="BM47" s="196">
        <f t="shared" si="7"/>
        <v>0</v>
      </c>
      <c r="BN47" s="196">
        <f t="shared" si="8"/>
        <v>0</v>
      </c>
      <c r="BO47" s="196">
        <f t="shared" si="9"/>
        <v>0</v>
      </c>
      <c r="BP47" s="195"/>
      <c r="BQ47" s="195"/>
      <c r="BR47" s="36"/>
      <c r="BS47" s="36"/>
      <c r="BT47" s="36"/>
    </row>
    <row r="48" spans="1:72" ht="12.9" customHeight="1" x14ac:dyDescent="0.3">
      <c r="A48" s="37"/>
      <c r="B48" s="37"/>
      <c r="C48" s="34" t="s">
        <v>60</v>
      </c>
      <c r="E48" s="279"/>
      <c r="F48" s="280"/>
      <c r="G48" s="281">
        <v>1</v>
      </c>
      <c r="H48" s="282"/>
      <c r="I48" s="283"/>
      <c r="J48" s="185" t="s">
        <v>61</v>
      </c>
      <c r="K48" s="93"/>
      <c r="L48" s="93"/>
      <c r="M48" s="93"/>
      <c r="N48" s="93"/>
      <c r="O48" s="93"/>
      <c r="P48" s="93"/>
      <c r="Q48" s="94"/>
      <c r="R48" s="186" t="s">
        <v>62</v>
      </c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4"/>
      <c r="BA48" s="186"/>
      <c r="BB48" s="93">
        <v>5</v>
      </c>
      <c r="BC48" s="94"/>
      <c r="BD48" s="91"/>
      <c r="BE48" s="91"/>
      <c r="BF48" s="91">
        <v>3</v>
      </c>
      <c r="BG48" s="91"/>
      <c r="BI48" s="195">
        <v>1</v>
      </c>
      <c r="BJ48" s="195"/>
      <c r="BK48" s="196" t="b">
        <f t="shared" si="5"/>
        <v>0</v>
      </c>
      <c r="BL48" s="196">
        <f t="shared" si="6"/>
        <v>0</v>
      </c>
      <c r="BM48" s="196">
        <f t="shared" si="7"/>
        <v>0</v>
      </c>
      <c r="BN48" s="196">
        <f t="shared" si="8"/>
        <v>0</v>
      </c>
      <c r="BO48" s="196">
        <f t="shared" si="9"/>
        <v>0</v>
      </c>
      <c r="BP48" s="195"/>
      <c r="BQ48" s="195"/>
      <c r="BR48" s="36"/>
      <c r="BS48" s="36"/>
      <c r="BT48" s="36"/>
    </row>
    <row r="49" spans="1:72" ht="12.9" customHeight="1" x14ac:dyDescent="0.3">
      <c r="A49" s="29"/>
      <c r="B49" s="29"/>
      <c r="C49" s="25"/>
      <c r="E49" s="294"/>
      <c r="F49" s="295"/>
      <c r="G49" s="301">
        <v>1</v>
      </c>
      <c r="H49" s="302"/>
      <c r="I49" s="303"/>
      <c r="J49" s="185" t="s">
        <v>63</v>
      </c>
      <c r="K49" s="93"/>
      <c r="L49" s="93"/>
      <c r="M49" s="93"/>
      <c r="N49" s="93"/>
      <c r="O49" s="93"/>
      <c r="P49" s="93"/>
      <c r="Q49" s="94"/>
      <c r="R49" s="186" t="s">
        <v>64</v>
      </c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4"/>
      <c r="BA49" s="186"/>
      <c r="BB49" s="93">
        <v>5</v>
      </c>
      <c r="BC49" s="94"/>
      <c r="BD49" s="91"/>
      <c r="BE49" s="91"/>
      <c r="BF49" s="91">
        <v>3</v>
      </c>
      <c r="BG49" s="91"/>
      <c r="BI49" s="195">
        <v>1</v>
      </c>
      <c r="BJ49" s="195"/>
      <c r="BK49" s="196" t="b">
        <f t="shared" si="5"/>
        <v>0</v>
      </c>
      <c r="BL49" s="196">
        <f t="shared" si="6"/>
        <v>0</v>
      </c>
      <c r="BM49" s="196">
        <f t="shared" si="7"/>
        <v>0</v>
      </c>
      <c r="BN49" s="196">
        <f t="shared" si="8"/>
        <v>0</v>
      </c>
      <c r="BO49" s="196">
        <f t="shared" si="9"/>
        <v>0</v>
      </c>
      <c r="BP49" s="195"/>
      <c r="BQ49" s="195"/>
      <c r="BR49" s="36"/>
      <c r="BS49" s="36"/>
      <c r="BT49" s="36"/>
    </row>
    <row r="50" spans="1:72" ht="12.9" customHeight="1" x14ac:dyDescent="0.3">
      <c r="A50" s="25"/>
      <c r="B50" s="25"/>
      <c r="C50" s="25"/>
      <c r="E50" s="304"/>
      <c r="F50" s="305"/>
      <c r="G50" s="306">
        <v>1</v>
      </c>
      <c r="H50" s="307"/>
      <c r="I50" s="308"/>
      <c r="J50" s="153" t="s">
        <v>65</v>
      </c>
      <c r="K50" s="154"/>
      <c r="L50" s="154"/>
      <c r="M50" s="154"/>
      <c r="N50" s="154"/>
      <c r="O50" s="154"/>
      <c r="P50" s="154"/>
      <c r="Q50" s="155"/>
      <c r="R50" s="156" t="s">
        <v>66</v>
      </c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5"/>
      <c r="BA50" s="156"/>
      <c r="BB50" s="154">
        <v>5</v>
      </c>
      <c r="BC50" s="155"/>
      <c r="BD50" s="91"/>
      <c r="BE50" s="91"/>
      <c r="BF50" s="91"/>
      <c r="BG50" s="91">
        <v>4</v>
      </c>
      <c r="BI50" s="195">
        <v>1</v>
      </c>
      <c r="BJ50" s="195"/>
      <c r="BK50" s="196" t="b">
        <f t="shared" si="5"/>
        <v>0</v>
      </c>
      <c r="BL50" s="196">
        <f t="shared" si="6"/>
        <v>0</v>
      </c>
      <c r="BM50" s="196">
        <f t="shared" si="7"/>
        <v>0</v>
      </c>
      <c r="BN50" s="196">
        <f t="shared" si="8"/>
        <v>0</v>
      </c>
      <c r="BO50" s="196">
        <f t="shared" si="9"/>
        <v>0</v>
      </c>
      <c r="BP50" s="195"/>
      <c r="BQ50" s="195"/>
      <c r="BR50" s="36"/>
      <c r="BS50" s="36"/>
      <c r="BT50" s="36"/>
    </row>
    <row r="51" spans="1:72" ht="12.9" customHeight="1" x14ac:dyDescent="0.3">
      <c r="A51" s="25"/>
      <c r="B51" s="25"/>
      <c r="C51" s="25"/>
      <c r="E51" s="304"/>
      <c r="F51" s="305"/>
      <c r="G51" s="306">
        <v>1</v>
      </c>
      <c r="H51" s="307"/>
      <c r="I51" s="308"/>
      <c r="J51" s="153" t="s">
        <v>67</v>
      </c>
      <c r="K51" s="154"/>
      <c r="L51" s="154"/>
      <c r="M51" s="154"/>
      <c r="N51" s="154"/>
      <c r="O51" s="154"/>
      <c r="P51" s="154"/>
      <c r="Q51" s="155"/>
      <c r="R51" s="156" t="s">
        <v>68</v>
      </c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5"/>
      <c r="BA51" s="156"/>
      <c r="BB51" s="154">
        <v>5</v>
      </c>
      <c r="BC51" s="155"/>
      <c r="BD51" s="91"/>
      <c r="BE51" s="91"/>
      <c r="BF51" s="91"/>
      <c r="BG51" s="91">
        <v>4</v>
      </c>
      <c r="BI51" s="195">
        <v>1</v>
      </c>
      <c r="BJ51" s="195"/>
      <c r="BK51" s="196" t="b">
        <f t="shared" si="5"/>
        <v>0</v>
      </c>
      <c r="BL51" s="196">
        <f t="shared" si="6"/>
        <v>0</v>
      </c>
      <c r="BM51" s="196">
        <f t="shared" si="7"/>
        <v>0</v>
      </c>
      <c r="BN51" s="196">
        <f t="shared" si="8"/>
        <v>0</v>
      </c>
      <c r="BO51" s="196">
        <f t="shared" si="9"/>
        <v>0</v>
      </c>
      <c r="BP51" s="195"/>
      <c r="BQ51" s="195"/>
      <c r="BR51" s="36"/>
      <c r="BS51" s="36"/>
      <c r="BT51" s="36"/>
    </row>
    <row r="52" spans="1:72" ht="12.9" customHeight="1" x14ac:dyDescent="0.3">
      <c r="A52" s="25"/>
      <c r="B52" s="25"/>
      <c r="C52" s="25"/>
      <c r="E52" s="309"/>
      <c r="F52" s="310"/>
      <c r="G52" s="419">
        <v>1</v>
      </c>
      <c r="H52" s="420"/>
      <c r="I52" s="421"/>
      <c r="J52" s="153" t="s">
        <v>69</v>
      </c>
      <c r="K52" s="154"/>
      <c r="L52" s="154"/>
      <c r="M52" s="154"/>
      <c r="N52" s="154"/>
      <c r="O52" s="154"/>
      <c r="P52" s="154"/>
      <c r="Q52" s="155"/>
      <c r="R52" s="156" t="s">
        <v>70</v>
      </c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5"/>
      <c r="BA52" s="156"/>
      <c r="BB52" s="154">
        <v>3</v>
      </c>
      <c r="BC52" s="155"/>
      <c r="BD52" s="91"/>
      <c r="BE52" s="91"/>
      <c r="BF52" s="91">
        <v>3</v>
      </c>
      <c r="BG52" s="91"/>
      <c r="BI52" s="195">
        <v>1</v>
      </c>
      <c r="BJ52" s="195"/>
      <c r="BK52" s="196" t="b">
        <f t="shared" si="5"/>
        <v>0</v>
      </c>
      <c r="BL52" s="196">
        <f t="shared" si="6"/>
        <v>0</v>
      </c>
      <c r="BM52" s="196">
        <f t="shared" si="7"/>
        <v>0</v>
      </c>
      <c r="BN52" s="196">
        <f t="shared" si="8"/>
        <v>0</v>
      </c>
      <c r="BO52" s="196">
        <f t="shared" si="9"/>
        <v>0</v>
      </c>
      <c r="BP52" s="195"/>
      <c r="BQ52" s="195"/>
      <c r="BR52" s="36"/>
      <c r="BS52" s="36"/>
      <c r="BT52" s="36"/>
    </row>
    <row r="53" spans="1:72" ht="12.9" customHeight="1" x14ac:dyDescent="0.3">
      <c r="A53" s="25"/>
      <c r="B53" s="25"/>
      <c r="C53" s="25"/>
      <c r="E53" s="304"/>
      <c r="F53" s="305"/>
      <c r="G53" s="306">
        <v>1</v>
      </c>
      <c r="H53" s="307"/>
      <c r="I53" s="308"/>
      <c r="J53" s="153" t="s">
        <v>71</v>
      </c>
      <c r="K53" s="154"/>
      <c r="L53" s="154"/>
      <c r="M53" s="154"/>
      <c r="N53" s="154"/>
      <c r="O53" s="154"/>
      <c r="P53" s="154"/>
      <c r="Q53" s="155"/>
      <c r="R53" s="156" t="s">
        <v>72</v>
      </c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5"/>
      <c r="BA53" s="156"/>
      <c r="BB53" s="154">
        <v>5</v>
      </c>
      <c r="BC53" s="155"/>
      <c r="BD53" s="91"/>
      <c r="BE53" s="91"/>
      <c r="BF53" s="91"/>
      <c r="BG53" s="91">
        <v>4</v>
      </c>
      <c r="BI53" s="195">
        <v>1</v>
      </c>
      <c r="BJ53" s="195"/>
      <c r="BK53" s="196" t="b">
        <f t="shared" si="5"/>
        <v>0</v>
      </c>
      <c r="BL53" s="196">
        <f t="shared" si="6"/>
        <v>0</v>
      </c>
      <c r="BM53" s="196">
        <f t="shared" si="7"/>
        <v>0</v>
      </c>
      <c r="BN53" s="196">
        <f t="shared" si="8"/>
        <v>0</v>
      </c>
      <c r="BO53" s="196">
        <f t="shared" si="9"/>
        <v>0</v>
      </c>
      <c r="BP53" s="195"/>
      <c r="BQ53" s="195"/>
      <c r="BR53" s="36"/>
      <c r="BS53" s="36"/>
      <c r="BT53" s="36"/>
    </row>
    <row r="54" spans="1:72" ht="12.9" customHeight="1" x14ac:dyDescent="0.3">
      <c r="A54" s="25"/>
      <c r="B54" s="25"/>
      <c r="C54" s="25"/>
      <c r="E54" s="304"/>
      <c r="F54" s="305"/>
      <c r="G54" s="306">
        <v>1</v>
      </c>
      <c r="H54" s="307"/>
      <c r="I54" s="308"/>
      <c r="J54" s="153"/>
      <c r="K54" s="154"/>
      <c r="L54" s="154"/>
      <c r="M54" s="154"/>
      <c r="N54" s="154"/>
      <c r="O54" s="154"/>
      <c r="P54" s="154"/>
      <c r="Q54" s="155"/>
      <c r="R54" s="156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5"/>
      <c r="BA54" s="156"/>
      <c r="BB54" s="154"/>
      <c r="BC54" s="155"/>
      <c r="BD54" s="91"/>
      <c r="BE54" s="91"/>
      <c r="BF54" s="91"/>
      <c r="BG54" s="91"/>
      <c r="BI54" s="195">
        <v>1</v>
      </c>
      <c r="BJ54" s="195"/>
      <c r="BK54" s="196" t="b">
        <f t="shared" si="5"/>
        <v>0</v>
      </c>
      <c r="BL54" s="196">
        <f t="shared" si="6"/>
        <v>0</v>
      </c>
      <c r="BM54" s="196">
        <f t="shared" si="7"/>
        <v>0</v>
      </c>
      <c r="BN54" s="196">
        <f t="shared" si="8"/>
        <v>0</v>
      </c>
      <c r="BO54" s="196">
        <f t="shared" si="9"/>
        <v>0</v>
      </c>
      <c r="BP54" s="195"/>
      <c r="BQ54" s="195"/>
      <c r="BR54" s="36"/>
      <c r="BS54" s="36"/>
      <c r="BT54" s="36"/>
    </row>
    <row r="55" spans="1:72" ht="12.9" customHeight="1" x14ac:dyDescent="0.3">
      <c r="A55" s="25"/>
      <c r="B55" s="25"/>
      <c r="C55" s="25"/>
      <c r="E55" s="418"/>
      <c r="F55" s="360"/>
      <c r="G55" s="416">
        <v>1</v>
      </c>
      <c r="H55" s="331"/>
      <c r="I55" s="417"/>
      <c r="J55" s="153"/>
      <c r="K55" s="154"/>
      <c r="L55" s="154"/>
      <c r="M55" s="154"/>
      <c r="N55" s="154"/>
      <c r="O55" s="154"/>
      <c r="P55" s="154"/>
      <c r="Q55" s="155"/>
      <c r="R55" s="156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5"/>
      <c r="BA55" s="156"/>
      <c r="BB55" s="154"/>
      <c r="BC55" s="155"/>
      <c r="BD55" s="91"/>
      <c r="BE55" s="91"/>
      <c r="BF55" s="91"/>
      <c r="BG55" s="91"/>
      <c r="BI55" s="195">
        <v>1</v>
      </c>
      <c r="BJ55" s="195"/>
      <c r="BK55" s="196" t="b">
        <f t="shared" si="5"/>
        <v>0</v>
      </c>
      <c r="BL55" s="196">
        <f t="shared" si="6"/>
        <v>0</v>
      </c>
      <c r="BM55" s="196">
        <f t="shared" si="7"/>
        <v>0</v>
      </c>
      <c r="BN55" s="196">
        <f t="shared" si="8"/>
        <v>0</v>
      </c>
      <c r="BO55" s="196">
        <f t="shared" si="9"/>
        <v>0</v>
      </c>
      <c r="BP55" s="195"/>
      <c r="BQ55" s="195"/>
      <c r="BR55" s="36"/>
      <c r="BS55" s="36"/>
      <c r="BT55" s="36"/>
    </row>
    <row r="56" spans="1:72" ht="12.9" customHeight="1" x14ac:dyDescent="0.3">
      <c r="A56" s="25"/>
      <c r="B56" s="25"/>
      <c r="C56" s="25"/>
      <c r="E56" s="187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86" t="s">
        <v>54</v>
      </c>
      <c r="BA56" s="322">
        <f>SUMIF($BK48:$BK55,TRUE,BB48:BB55)</f>
        <v>0</v>
      </c>
      <c r="BB56" s="322"/>
      <c r="BC56" s="322"/>
      <c r="BD56" s="87"/>
      <c r="BE56" s="87"/>
      <c r="BF56" s="87"/>
      <c r="BG56" s="87"/>
      <c r="BI56" s="195"/>
      <c r="BJ56" s="195"/>
      <c r="BK56" s="196" t="b">
        <f t="shared" si="5"/>
        <v>0</v>
      </c>
      <c r="BL56" s="196">
        <f t="shared" si="6"/>
        <v>0</v>
      </c>
      <c r="BM56" s="196">
        <f t="shared" si="7"/>
        <v>0</v>
      </c>
      <c r="BN56" s="196">
        <f t="shared" si="8"/>
        <v>0</v>
      </c>
      <c r="BO56" s="196">
        <f t="shared" si="9"/>
        <v>0</v>
      </c>
      <c r="BP56" s="195"/>
      <c r="BQ56" s="195"/>
      <c r="BR56" s="36"/>
      <c r="BS56" s="36"/>
      <c r="BT56" s="36"/>
    </row>
    <row r="57" spans="1:72" ht="12.9" customHeight="1" x14ac:dyDescent="0.3">
      <c r="A57" s="25"/>
      <c r="B57" s="25"/>
      <c r="C57" s="25"/>
      <c r="E57" s="88"/>
      <c r="F57" s="88"/>
      <c r="G57" s="142"/>
      <c r="H57" s="142"/>
      <c r="I57" s="142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148"/>
      <c r="BE57" s="148"/>
      <c r="BF57" s="148"/>
      <c r="BG57" s="148"/>
      <c r="BI57" s="195"/>
      <c r="BJ57" s="195"/>
      <c r="BK57" s="196" t="b">
        <f t="shared" si="5"/>
        <v>0</v>
      </c>
      <c r="BL57" s="196">
        <f t="shared" si="6"/>
        <v>0</v>
      </c>
      <c r="BM57" s="196">
        <f t="shared" si="7"/>
        <v>0</v>
      </c>
      <c r="BN57" s="196">
        <f t="shared" si="8"/>
        <v>0</v>
      </c>
      <c r="BO57" s="196">
        <f t="shared" si="9"/>
        <v>0</v>
      </c>
      <c r="BP57" s="195"/>
      <c r="BQ57" s="195"/>
      <c r="BR57" s="36"/>
      <c r="BS57" s="36"/>
      <c r="BT57" s="36"/>
    </row>
    <row r="58" spans="1:72" ht="12.9" customHeight="1" x14ac:dyDescent="0.3">
      <c r="A58" s="25"/>
      <c r="B58" s="25"/>
      <c r="C58" s="25"/>
      <c r="E58" s="88"/>
      <c r="F58" s="194" t="s">
        <v>73</v>
      </c>
      <c r="G58" s="142"/>
      <c r="H58" s="142"/>
      <c r="I58" s="142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189"/>
      <c r="AD58" s="88"/>
      <c r="AE58" s="189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148"/>
      <c r="BE58" s="148"/>
      <c r="BF58" s="148"/>
      <c r="BG58" s="148"/>
      <c r="BI58" s="195"/>
      <c r="BJ58" s="195"/>
      <c r="BK58" s="196" t="b">
        <f t="shared" si="5"/>
        <v>0</v>
      </c>
      <c r="BL58" s="196">
        <f t="shared" si="6"/>
        <v>0</v>
      </c>
      <c r="BM58" s="196">
        <f t="shared" si="7"/>
        <v>0</v>
      </c>
      <c r="BN58" s="196">
        <f t="shared" si="8"/>
        <v>0</v>
      </c>
      <c r="BO58" s="196">
        <f t="shared" si="9"/>
        <v>0</v>
      </c>
      <c r="BP58" s="195"/>
      <c r="BQ58" s="195"/>
      <c r="BR58" s="36"/>
      <c r="BS58" s="36"/>
      <c r="BT58" s="36"/>
    </row>
    <row r="59" spans="1:72" ht="12.9" customHeight="1" x14ac:dyDescent="0.3">
      <c r="A59" s="25"/>
      <c r="B59" s="25"/>
      <c r="C59" s="25"/>
      <c r="E59" s="88"/>
      <c r="F59" s="88"/>
      <c r="G59" s="142"/>
      <c r="H59" s="142"/>
      <c r="I59" s="14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148"/>
      <c r="BE59" s="148"/>
      <c r="BF59" s="148"/>
      <c r="BG59" s="148"/>
      <c r="BI59" s="195"/>
      <c r="BJ59" s="195"/>
      <c r="BK59" s="196" t="b">
        <f t="shared" si="5"/>
        <v>0</v>
      </c>
      <c r="BL59" s="196">
        <f t="shared" si="6"/>
        <v>0</v>
      </c>
      <c r="BM59" s="196">
        <f t="shared" si="7"/>
        <v>0</v>
      </c>
      <c r="BN59" s="196">
        <f t="shared" si="8"/>
        <v>0</v>
      </c>
      <c r="BO59" s="196">
        <f t="shared" si="9"/>
        <v>0</v>
      </c>
      <c r="BP59" s="195"/>
      <c r="BQ59" s="195"/>
      <c r="BR59" s="36"/>
      <c r="BS59" s="36"/>
      <c r="BT59" s="36"/>
    </row>
    <row r="60" spans="1:72" ht="12.9" customHeight="1" x14ac:dyDescent="0.3">
      <c r="A60" s="25"/>
      <c r="B60" s="25"/>
      <c r="C60" s="25"/>
      <c r="E60" s="88"/>
      <c r="F60" s="88"/>
      <c r="G60" s="142"/>
      <c r="H60" s="142"/>
      <c r="I60" s="142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148"/>
      <c r="BE60" s="148"/>
      <c r="BF60" s="148"/>
      <c r="BG60" s="148"/>
      <c r="BI60" s="195"/>
      <c r="BJ60" s="195"/>
      <c r="BK60" s="196" t="b">
        <f t="shared" si="5"/>
        <v>0</v>
      </c>
      <c r="BL60" s="196">
        <f t="shared" si="6"/>
        <v>0</v>
      </c>
      <c r="BM60" s="196">
        <f t="shared" si="7"/>
        <v>0</v>
      </c>
      <c r="BN60" s="196">
        <f t="shared" si="8"/>
        <v>0</v>
      </c>
      <c r="BO60" s="196">
        <f t="shared" si="9"/>
        <v>0</v>
      </c>
      <c r="BP60" s="195"/>
      <c r="BQ60" s="195"/>
      <c r="BR60" s="36"/>
      <c r="BS60" s="36"/>
      <c r="BT60" s="36"/>
    </row>
    <row r="61" spans="1:72" ht="12.9" customHeight="1" x14ac:dyDescent="0.3">
      <c r="A61" s="25"/>
      <c r="B61" s="25"/>
      <c r="C61" s="25"/>
      <c r="E61" s="1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90"/>
      <c r="BA61" s="88"/>
      <c r="BB61" s="88"/>
      <c r="BC61" s="88"/>
      <c r="BD61" s="89"/>
      <c r="BE61" s="89"/>
      <c r="BF61" s="89"/>
      <c r="BG61" s="89"/>
      <c r="BI61" s="195"/>
      <c r="BJ61" s="195"/>
      <c r="BK61" s="196" t="b">
        <f t="shared" si="5"/>
        <v>0</v>
      </c>
      <c r="BL61" s="196">
        <f t="shared" si="6"/>
        <v>0</v>
      </c>
      <c r="BM61" s="196">
        <f t="shared" si="7"/>
        <v>0</v>
      </c>
      <c r="BN61" s="196">
        <f t="shared" si="8"/>
        <v>0</v>
      </c>
      <c r="BO61" s="196">
        <f t="shared" si="9"/>
        <v>0</v>
      </c>
      <c r="BP61" s="195"/>
      <c r="BQ61" s="195"/>
      <c r="BR61" s="36"/>
      <c r="BS61" s="36"/>
      <c r="BT61" s="36"/>
    </row>
    <row r="62" spans="1:72" ht="12.9" customHeight="1" x14ac:dyDescent="0.3">
      <c r="A62" s="35"/>
      <c r="B62" s="35"/>
      <c r="C62" s="35"/>
      <c r="D62" s="95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95"/>
      <c r="BI62" s="195"/>
      <c r="BJ62" s="195"/>
      <c r="BK62" s="196" t="b">
        <f t="shared" si="5"/>
        <v>0</v>
      </c>
      <c r="BL62" s="196">
        <f t="shared" si="6"/>
        <v>0</v>
      </c>
      <c r="BM62" s="196">
        <f t="shared" si="7"/>
        <v>0</v>
      </c>
      <c r="BN62" s="196">
        <f t="shared" si="8"/>
        <v>0</v>
      </c>
      <c r="BO62" s="196">
        <f t="shared" si="9"/>
        <v>0</v>
      </c>
      <c r="BP62" s="195"/>
      <c r="BQ62" s="195"/>
      <c r="BR62" s="36"/>
      <c r="BS62" s="36"/>
      <c r="BT62" s="36"/>
    </row>
    <row r="63" spans="1:72" s="4" customFormat="1" ht="12.9" customHeight="1" x14ac:dyDescent="0.25">
      <c r="A63" s="30"/>
      <c r="B63" s="30"/>
      <c r="C63" s="30"/>
      <c r="D63" s="96"/>
      <c r="E63" s="97" t="str">
        <f>$L$6&amp;" ("&amp;$L$8&amp;")"</f>
        <v xml:space="preserve"> ()</v>
      </c>
      <c r="F63" s="80"/>
      <c r="G63" s="76"/>
      <c r="I63" s="76"/>
      <c r="J63" s="76"/>
      <c r="K63" s="76"/>
      <c r="L63" s="80"/>
      <c r="M63" s="98"/>
      <c r="N63" s="98"/>
      <c r="O63" s="98"/>
      <c r="P63" s="98"/>
      <c r="Q63" s="98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75" t="s">
        <v>74</v>
      </c>
      <c r="BH63" s="96"/>
      <c r="BI63" s="195"/>
      <c r="BJ63" s="203"/>
      <c r="BK63" s="196" t="b">
        <f t="shared" si="5"/>
        <v>0</v>
      </c>
      <c r="BL63" s="196"/>
      <c r="BM63" s="196"/>
      <c r="BN63" s="196"/>
      <c r="BO63" s="196"/>
      <c r="BP63" s="195"/>
      <c r="BQ63" s="195"/>
      <c r="BR63" s="204"/>
      <c r="BS63" s="204"/>
      <c r="BT63" s="204"/>
    </row>
    <row r="64" spans="1:72" ht="12.9" customHeight="1" x14ac:dyDescent="0.3">
      <c r="A64" s="25"/>
      <c r="B64" s="25"/>
      <c r="C64" s="25"/>
      <c r="E64" s="74" t="s">
        <v>8</v>
      </c>
      <c r="F64" s="76"/>
      <c r="G64" s="76"/>
      <c r="H64" s="76"/>
      <c r="I64" s="73"/>
      <c r="J64" s="77"/>
      <c r="K64" s="73"/>
      <c r="L64" s="78" t="str">
        <f>$L$2</f>
        <v>Individual Study Programme 2024-2025</v>
      </c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I64" s="195"/>
      <c r="BJ64" s="195"/>
      <c r="BK64" s="196" t="b">
        <f>AND($BI64=1,E64="y",NOT(ISBLANK(J64)))</f>
        <v>0</v>
      </c>
      <c r="BL64" s="196"/>
      <c r="BM64" s="196"/>
      <c r="BN64" s="196"/>
      <c r="BO64" s="196"/>
      <c r="BP64" s="195"/>
      <c r="BQ64" s="195"/>
      <c r="BR64" s="36"/>
      <c r="BS64" s="36"/>
      <c r="BT64" s="36"/>
    </row>
    <row r="65" spans="1:72" ht="12.9" customHeight="1" x14ac:dyDescent="0.3">
      <c r="A65" s="25"/>
      <c r="B65" s="25"/>
      <c r="C65" s="25"/>
      <c r="E65" s="74" t="s">
        <v>10</v>
      </c>
      <c r="F65" s="74"/>
      <c r="G65" s="74"/>
      <c r="H65" s="74"/>
      <c r="I65" s="73"/>
      <c r="J65" s="79"/>
      <c r="K65" s="73"/>
      <c r="L65" s="74" t="str">
        <f>$L$3</f>
        <v>Robotics (RO)</v>
      </c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I65" s="195"/>
      <c r="BJ65" s="195"/>
      <c r="BK65" s="196" t="b">
        <f>AND($BI65=1,E65="y",NOT(ISBLANK(J65)))</f>
        <v>0</v>
      </c>
      <c r="BL65" s="196"/>
      <c r="BM65" s="196"/>
      <c r="BN65" s="196"/>
      <c r="BO65" s="196"/>
      <c r="BP65" s="195"/>
      <c r="BQ65" s="195"/>
      <c r="BR65" s="36"/>
      <c r="BS65" s="36"/>
      <c r="BT65" s="36"/>
    </row>
    <row r="66" spans="1:72" ht="12.9" customHeight="1" x14ac:dyDescent="0.3">
      <c r="A66" s="25"/>
      <c r="B66" s="25"/>
      <c r="C66" s="25"/>
      <c r="E66" s="74"/>
      <c r="F66" s="74"/>
      <c r="G66" s="74"/>
      <c r="H66" s="74"/>
      <c r="I66" s="73"/>
      <c r="J66" s="79"/>
      <c r="K66" s="73"/>
      <c r="L66" s="74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I66" s="195"/>
      <c r="BJ66" s="195"/>
      <c r="BK66" s="196" t="b">
        <f>AND($BI66=1,E66="y",NOT(ISBLANK(J66)))</f>
        <v>0</v>
      </c>
      <c r="BL66" s="196"/>
      <c r="BM66" s="196"/>
      <c r="BN66" s="196"/>
      <c r="BO66" s="196"/>
      <c r="BP66" s="195"/>
      <c r="BQ66" s="195"/>
      <c r="BR66" s="36"/>
      <c r="BS66" s="36"/>
      <c r="BT66" s="36"/>
    </row>
    <row r="67" spans="1:72" ht="12.9" customHeight="1" x14ac:dyDescent="0.3">
      <c r="A67" s="31"/>
      <c r="B67" s="31"/>
      <c r="C67" s="31"/>
      <c r="D67" s="99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99"/>
      <c r="BI67" s="195"/>
      <c r="BJ67" s="195"/>
      <c r="BK67" s="196" t="b">
        <f t="shared" si="5"/>
        <v>0</v>
      </c>
      <c r="BL67" s="196"/>
      <c r="BM67" s="196"/>
      <c r="BN67" s="196"/>
      <c r="BO67" s="196"/>
      <c r="BP67" s="195"/>
      <c r="BQ67" s="195"/>
      <c r="BR67" s="36"/>
      <c r="BS67" s="36"/>
      <c r="BT67" s="36"/>
    </row>
    <row r="68" spans="1:72" ht="12.9" customHeight="1" x14ac:dyDescent="0.3">
      <c r="A68" s="25"/>
      <c r="B68" s="25"/>
      <c r="C68" s="25"/>
      <c r="E68" s="82" t="s">
        <v>75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I68" s="195"/>
      <c r="BJ68" s="195"/>
      <c r="BK68" s="196" t="b">
        <f t="shared" si="5"/>
        <v>0</v>
      </c>
      <c r="BL68" s="196"/>
      <c r="BM68" s="196"/>
      <c r="BN68" s="196"/>
      <c r="BO68" s="196"/>
      <c r="BP68" s="195"/>
      <c r="BQ68" s="195"/>
      <c r="BR68" s="36"/>
      <c r="BS68" s="36"/>
      <c r="BT68" s="36"/>
    </row>
    <row r="69" spans="1:72" ht="12.9" customHeight="1" x14ac:dyDescent="0.3">
      <c r="A69" s="25"/>
      <c r="B69" s="25"/>
      <c r="C69" s="25"/>
      <c r="E69" s="100" t="s">
        <v>76</v>
      </c>
      <c r="F69" s="88"/>
      <c r="G69" s="88"/>
      <c r="H69" s="88"/>
      <c r="I69" s="88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90"/>
      <c r="BA69" s="101"/>
      <c r="BB69" s="101"/>
      <c r="BC69" s="101"/>
      <c r="BD69" s="101"/>
      <c r="BE69" s="101"/>
      <c r="BF69" s="101"/>
      <c r="BG69" s="101"/>
      <c r="BI69" s="195"/>
      <c r="BJ69" s="195"/>
      <c r="BK69" s="196" t="b">
        <f t="shared" si="5"/>
        <v>0</v>
      </c>
      <c r="BL69" s="196"/>
      <c r="BM69" s="196"/>
      <c r="BN69" s="196"/>
      <c r="BO69" s="196"/>
      <c r="BP69" s="195"/>
      <c r="BQ69" s="195"/>
      <c r="BR69" s="36"/>
      <c r="BS69" s="36"/>
      <c r="BT69" s="36"/>
    </row>
    <row r="70" spans="1:72" ht="12.9" customHeight="1" x14ac:dyDescent="0.3">
      <c r="A70" s="25"/>
      <c r="B70" s="25"/>
      <c r="C70" s="25"/>
      <c r="E70" s="278" t="s">
        <v>29</v>
      </c>
      <c r="F70" s="278"/>
      <c r="G70" s="278" t="s">
        <v>30</v>
      </c>
      <c r="H70" s="278"/>
      <c r="I70" s="278"/>
      <c r="J70" s="276" t="s">
        <v>31</v>
      </c>
      <c r="K70" s="276"/>
      <c r="L70" s="276"/>
      <c r="M70" s="276"/>
      <c r="N70" s="276"/>
      <c r="O70" s="276"/>
      <c r="P70" s="276"/>
      <c r="Q70" s="276"/>
      <c r="R70" s="276" t="s">
        <v>32</v>
      </c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8" t="s">
        <v>33</v>
      </c>
      <c r="BB70" s="278"/>
      <c r="BC70" s="278"/>
      <c r="BD70" s="278" t="s">
        <v>34</v>
      </c>
      <c r="BE70" s="278"/>
      <c r="BF70" s="278"/>
      <c r="BG70" s="278"/>
      <c r="BI70" s="195"/>
      <c r="BJ70" s="195"/>
      <c r="BK70" s="196" t="b">
        <f t="shared" si="5"/>
        <v>0</v>
      </c>
      <c r="BL70" s="196"/>
      <c r="BM70" s="196"/>
      <c r="BN70" s="196"/>
      <c r="BO70" s="196"/>
      <c r="BP70" s="195"/>
      <c r="BQ70" s="195"/>
      <c r="BR70" s="36"/>
      <c r="BS70" s="36"/>
      <c r="BT70" s="36"/>
    </row>
    <row r="71" spans="1:72" ht="12.9" customHeight="1" x14ac:dyDescent="0.3">
      <c r="A71" s="25"/>
      <c r="B71" s="25"/>
      <c r="C71" s="25"/>
      <c r="E71" s="217" t="s">
        <v>35</v>
      </c>
      <c r="F71" s="227"/>
      <c r="G71" s="227">
        <v>2</v>
      </c>
      <c r="H71" s="227"/>
      <c r="I71" s="227"/>
      <c r="J71" s="247" t="s">
        <v>77</v>
      </c>
      <c r="K71" s="247"/>
      <c r="L71" s="247"/>
      <c r="M71" s="247"/>
      <c r="N71" s="247"/>
      <c r="O71" s="247"/>
      <c r="P71" s="247"/>
      <c r="Q71" s="247"/>
      <c r="R71" s="247" t="s">
        <v>78</v>
      </c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27">
        <v>10</v>
      </c>
      <c r="BB71" s="227"/>
      <c r="BC71" s="227"/>
      <c r="BD71" s="130"/>
      <c r="BE71" s="130">
        <v>2</v>
      </c>
      <c r="BF71" s="130"/>
      <c r="BG71" s="131"/>
      <c r="BI71" s="195">
        <v>1</v>
      </c>
      <c r="BJ71" s="195">
        <v>1</v>
      </c>
      <c r="BK71" s="196" t="b">
        <f t="shared" si="5"/>
        <v>1</v>
      </c>
      <c r="BL71" s="196"/>
      <c r="BM71" s="196">
        <v>10</v>
      </c>
      <c r="BN71" s="196"/>
      <c r="BO71" s="196"/>
      <c r="BP71" s="195"/>
      <c r="BQ71" s="195"/>
      <c r="BR71" s="36"/>
      <c r="BS71" s="36"/>
      <c r="BT71" s="36"/>
    </row>
    <row r="72" spans="1:72" ht="12.9" customHeight="1" x14ac:dyDescent="0.3">
      <c r="A72" s="32"/>
      <c r="B72" s="32"/>
      <c r="C72" s="32"/>
      <c r="D72" s="95"/>
      <c r="E72" s="290" t="s">
        <v>35</v>
      </c>
      <c r="F72" s="291"/>
      <c r="G72" s="291">
        <v>2</v>
      </c>
      <c r="H72" s="291"/>
      <c r="I72" s="291"/>
      <c r="J72" s="364" t="s">
        <v>79</v>
      </c>
      <c r="K72" s="364"/>
      <c r="L72" s="364"/>
      <c r="M72" s="364"/>
      <c r="N72" s="364"/>
      <c r="O72" s="364"/>
      <c r="P72" s="364"/>
      <c r="Q72" s="364"/>
      <c r="R72" s="364" t="s">
        <v>80</v>
      </c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5">
        <v>35</v>
      </c>
      <c r="BB72" s="365"/>
      <c r="BC72" s="365"/>
      <c r="BD72" s="132"/>
      <c r="BE72" s="133" t="s">
        <v>81</v>
      </c>
      <c r="BF72" s="132">
        <v>3</v>
      </c>
      <c r="BG72" s="134">
        <v>4</v>
      </c>
      <c r="BH72" s="95"/>
      <c r="BI72" s="195">
        <v>1</v>
      </c>
      <c r="BJ72" s="195">
        <v>1</v>
      </c>
      <c r="BK72" s="196" t="b">
        <f t="shared" si="5"/>
        <v>1</v>
      </c>
      <c r="BL72" s="196"/>
      <c r="BM72" s="196">
        <v>5</v>
      </c>
      <c r="BN72" s="196">
        <v>15</v>
      </c>
      <c r="BO72" s="196">
        <v>15</v>
      </c>
      <c r="BP72" s="195"/>
      <c r="BQ72" s="195"/>
      <c r="BR72" s="36"/>
      <c r="BS72" s="36"/>
      <c r="BT72" s="36"/>
    </row>
    <row r="73" spans="1:72" ht="12.9" customHeight="1" x14ac:dyDescent="0.3">
      <c r="A73" s="27"/>
      <c r="B73" s="27"/>
      <c r="C73" s="34"/>
      <c r="D73" s="81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 t="s">
        <v>54</v>
      </c>
      <c r="BA73" s="211">
        <f>SUMIF($BK71:$BK72,TRUE,BA71:BC72)</f>
        <v>45</v>
      </c>
      <c r="BB73" s="211"/>
      <c r="BC73" s="211"/>
      <c r="BD73" s="87"/>
      <c r="BE73" s="87"/>
      <c r="BF73" s="87"/>
      <c r="BG73" s="87"/>
      <c r="BH73" s="81"/>
      <c r="BI73" s="195"/>
      <c r="BJ73" s="195"/>
      <c r="BK73" s="196" t="b">
        <f t="shared" si="5"/>
        <v>0</v>
      </c>
      <c r="BL73" s="196"/>
      <c r="BM73" s="196"/>
      <c r="BN73" s="196"/>
      <c r="BO73" s="196"/>
      <c r="BP73" s="195"/>
      <c r="BQ73" s="195"/>
      <c r="BR73" s="36"/>
      <c r="BS73" s="36"/>
      <c r="BT73" s="36"/>
    </row>
    <row r="74" spans="1:72" ht="12.9" customHeight="1" x14ac:dyDescent="0.3">
      <c r="A74" s="25"/>
      <c r="B74" s="25"/>
      <c r="C74" s="25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I74" s="195"/>
      <c r="BJ74" s="195"/>
      <c r="BK74" s="196" t="b">
        <f t="shared" si="5"/>
        <v>0</v>
      </c>
      <c r="BL74" s="196"/>
      <c r="BM74" s="196"/>
      <c r="BN74" s="196"/>
      <c r="BO74" s="196"/>
      <c r="BP74" s="195"/>
      <c r="BQ74" s="195"/>
      <c r="BR74" s="36"/>
      <c r="BS74" s="36"/>
      <c r="BT74" s="36"/>
    </row>
    <row r="75" spans="1:72" ht="12.9" customHeight="1" x14ac:dyDescent="0.3">
      <c r="A75" s="25"/>
      <c r="B75" s="25"/>
      <c r="C75" s="25"/>
      <c r="E75" s="84" t="s">
        <v>82</v>
      </c>
      <c r="F75" s="88"/>
      <c r="G75" s="88"/>
      <c r="H75" s="88"/>
      <c r="I75" s="88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72"/>
      <c r="Z75" s="89"/>
      <c r="AA75" s="89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90" t="s">
        <v>83</v>
      </c>
      <c r="BA75" s="88"/>
      <c r="BB75" s="88"/>
      <c r="BC75" s="88"/>
      <c r="BD75" s="88"/>
      <c r="BE75" s="88"/>
      <c r="BF75" s="88"/>
      <c r="BG75" s="88"/>
      <c r="BI75" s="195"/>
      <c r="BJ75" s="195"/>
      <c r="BK75" s="196" t="b">
        <f t="shared" si="5"/>
        <v>0</v>
      </c>
      <c r="BL75" s="196"/>
      <c r="BM75" s="196"/>
      <c r="BN75" s="196"/>
      <c r="BO75" s="196"/>
      <c r="BP75" s="195">
        <v>1</v>
      </c>
      <c r="BQ75" s="195" t="b">
        <f>COUNTIF(BK77:BK79,TRUE)=1</f>
        <v>0</v>
      </c>
      <c r="BR75" s="36"/>
      <c r="BS75" s="36"/>
      <c r="BT75" s="36"/>
    </row>
    <row r="76" spans="1:72" ht="12.9" customHeight="1" x14ac:dyDescent="0.3">
      <c r="A76" s="32"/>
      <c r="B76" s="32"/>
      <c r="C76" s="32"/>
      <c r="D76" s="95"/>
      <c r="E76" s="278" t="s">
        <v>29</v>
      </c>
      <c r="F76" s="278"/>
      <c r="G76" s="278" t="s">
        <v>30</v>
      </c>
      <c r="H76" s="278"/>
      <c r="I76" s="278"/>
      <c r="J76" s="276" t="s">
        <v>31</v>
      </c>
      <c r="K76" s="276"/>
      <c r="L76" s="276"/>
      <c r="M76" s="276"/>
      <c r="N76" s="276"/>
      <c r="O76" s="276"/>
      <c r="P76" s="276"/>
      <c r="Q76" s="276"/>
      <c r="R76" s="276" t="s">
        <v>32</v>
      </c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  <c r="AX76" s="276"/>
      <c r="AY76" s="276"/>
      <c r="AZ76" s="276"/>
      <c r="BA76" s="278" t="s">
        <v>33</v>
      </c>
      <c r="BB76" s="278"/>
      <c r="BC76" s="278"/>
      <c r="BD76" s="278" t="s">
        <v>34</v>
      </c>
      <c r="BE76" s="278"/>
      <c r="BF76" s="278"/>
      <c r="BG76" s="278"/>
      <c r="BH76" s="95"/>
      <c r="BI76" s="195"/>
      <c r="BJ76" s="195"/>
      <c r="BK76" s="196" t="b">
        <f t="shared" si="5"/>
        <v>0</v>
      </c>
      <c r="BL76" s="196"/>
      <c r="BM76" s="196"/>
      <c r="BN76" s="196"/>
      <c r="BO76" s="196"/>
      <c r="BP76" s="195"/>
      <c r="BQ76" s="195"/>
      <c r="BR76" s="36"/>
      <c r="BS76" s="36"/>
      <c r="BT76" s="36"/>
    </row>
    <row r="77" spans="1:72" ht="12.9" customHeight="1" x14ac:dyDescent="0.3">
      <c r="A77" s="32"/>
      <c r="B77" s="32"/>
      <c r="C77" s="34"/>
      <c r="D77" s="95"/>
      <c r="E77" s="288"/>
      <c r="F77" s="289"/>
      <c r="G77" s="373">
        <v>2</v>
      </c>
      <c r="H77" s="374"/>
      <c r="I77" s="375"/>
      <c r="J77" s="326" t="s">
        <v>18</v>
      </c>
      <c r="K77" s="327"/>
      <c r="L77" s="327"/>
      <c r="M77" s="327"/>
      <c r="N77" s="327"/>
      <c r="O77" s="327"/>
      <c r="P77" s="327"/>
      <c r="Q77" s="327"/>
      <c r="R77" s="327" t="s">
        <v>84</v>
      </c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3" t="s">
        <v>18</v>
      </c>
      <c r="BB77" s="324"/>
      <c r="BC77" s="325"/>
      <c r="BD77" s="91"/>
      <c r="BE77" s="91"/>
      <c r="BF77" s="91"/>
      <c r="BG77" s="91"/>
      <c r="BH77" s="95"/>
      <c r="BI77" s="195">
        <v>1</v>
      </c>
      <c r="BJ77" s="195"/>
      <c r="BK77" s="196" t="b">
        <f t="shared" si="5"/>
        <v>0</v>
      </c>
      <c r="BL77" s="196"/>
      <c r="BM77" s="196"/>
      <c r="BN77" s="196"/>
      <c r="BO77" s="196"/>
      <c r="BP77" s="195"/>
      <c r="BQ77" s="195"/>
      <c r="BR77" s="36"/>
      <c r="BS77" s="36"/>
      <c r="BT77" s="36"/>
    </row>
    <row r="78" spans="1:72" ht="12.9" customHeight="1" x14ac:dyDescent="0.3">
      <c r="A78" s="25"/>
      <c r="B78" s="25"/>
      <c r="C78" s="25"/>
      <c r="E78" s="254"/>
      <c r="F78" s="255"/>
      <c r="G78" s="311">
        <v>2</v>
      </c>
      <c r="H78" s="312"/>
      <c r="I78" s="313"/>
      <c r="J78" s="257" t="s">
        <v>85</v>
      </c>
      <c r="K78" s="258"/>
      <c r="L78" s="258"/>
      <c r="M78" s="258"/>
      <c r="N78" s="258"/>
      <c r="O78" s="258"/>
      <c r="P78" s="258"/>
      <c r="Q78" s="258"/>
      <c r="R78" s="258" t="s">
        <v>86</v>
      </c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42">
        <v>15</v>
      </c>
      <c r="BB78" s="252"/>
      <c r="BC78" s="253"/>
      <c r="BD78" s="102">
        <v>1</v>
      </c>
      <c r="BE78" s="102"/>
      <c r="BF78" s="102"/>
      <c r="BG78" s="102"/>
      <c r="BI78" s="195">
        <v>1</v>
      </c>
      <c r="BJ78" s="195"/>
      <c r="BK78" s="196" t="b">
        <f>AND($BI78=1,E78="y",NOT(ISBLANK(J78)))</f>
        <v>0</v>
      </c>
      <c r="BL78" s="196">
        <f t="shared" ref="BL78:BL81" si="10">IF(AND($BK78,$BD78&lt;&gt;""),$BA78/(COUNTIF($BD78:$BG78,"&gt;""")+COUNT($BD78:$BG78)),0)</f>
        <v>0</v>
      </c>
      <c r="BM78" s="196">
        <f>IF(AND($BK78,$BE78&lt;&gt;""),$BA78/(COUNTIF($BD78:$BG78,"&gt;""")+COUNT($BD78:$BG78)),0)</f>
        <v>0</v>
      </c>
      <c r="BN78" s="196">
        <f>IF(AND($BK78,$BF78&lt;&gt;""),$BA78/(COUNTIF($BD78:$BG78,"&gt;""")+COUNT($BD78:$BG78)),0)</f>
        <v>0</v>
      </c>
      <c r="BO78" s="196">
        <f>IF(AND($BK78,$BG78&lt;&gt;""),$BA78/(COUNTIF($BD78:$BG78,"&gt;""")+COUNT($BD78:$BG78)),0)</f>
        <v>0</v>
      </c>
      <c r="BP78" s="195"/>
      <c r="BQ78" s="195"/>
      <c r="BR78" s="36"/>
      <c r="BS78" s="36"/>
      <c r="BT78" s="36"/>
    </row>
    <row r="79" spans="1:72" ht="12.9" customHeight="1" x14ac:dyDescent="0.3">
      <c r="A79" s="25"/>
      <c r="B79" s="25"/>
      <c r="C79" s="25"/>
      <c r="E79" s="254"/>
      <c r="F79" s="255"/>
      <c r="G79" s="311">
        <v>2</v>
      </c>
      <c r="H79" s="312"/>
      <c r="I79" s="313"/>
      <c r="J79" s="256" t="s">
        <v>87</v>
      </c>
      <c r="K79" s="256"/>
      <c r="L79" s="256"/>
      <c r="M79" s="256"/>
      <c r="N79" s="256"/>
      <c r="O79" s="256"/>
      <c r="P79" s="256"/>
      <c r="Q79" s="257"/>
      <c r="R79" s="258" t="s">
        <v>88</v>
      </c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42">
        <v>15</v>
      </c>
      <c r="BB79" s="252"/>
      <c r="BC79" s="253"/>
      <c r="BD79" s="102">
        <v>1</v>
      </c>
      <c r="BE79" s="102"/>
      <c r="BF79" s="102"/>
      <c r="BG79" s="102"/>
      <c r="BI79" s="195">
        <v>1</v>
      </c>
      <c r="BJ79" s="195"/>
      <c r="BK79" s="196" t="b">
        <f>AND($BI79=1,E79="y",NOT(ISBLANK(J79)))</f>
        <v>0</v>
      </c>
      <c r="BL79" s="196">
        <f t="shared" si="10"/>
        <v>0</v>
      </c>
      <c r="BM79" s="196">
        <f t="shared" ref="BM79:BM81" si="11">IF(AND($BK79,$BE79&lt;&gt;""),$BA79/(COUNTIF($BD79:$BG79,"&gt;""")+COUNT($BD79:$BG79)),0)</f>
        <v>0</v>
      </c>
      <c r="BN79" s="196">
        <f t="shared" ref="BN79:BN81" si="12">IF(AND($BK79,$BF79&lt;&gt;""),$BA79/(COUNTIF($BD79:$BG79,"&gt;""")+COUNT($BD79:$BG79)),0)</f>
        <v>0</v>
      </c>
      <c r="BO79" s="196">
        <f t="shared" ref="BO79:BO81" si="13">IF(AND($BK79,$BG79&lt;&gt;""),$BA79/(COUNTIF($BD79:$BG79,"&gt;""")+COUNT($BD79:$BG79)),0)</f>
        <v>0</v>
      </c>
      <c r="BP79" s="195"/>
      <c r="BQ79" s="195"/>
      <c r="BR79" s="36"/>
      <c r="BS79" s="36"/>
      <c r="BT79" s="36"/>
    </row>
    <row r="80" spans="1:72" ht="12.9" customHeight="1" x14ac:dyDescent="0.3">
      <c r="A80" s="25"/>
      <c r="B80" s="25"/>
      <c r="C80" s="25"/>
      <c r="D80" s="81"/>
      <c r="E80" s="292"/>
      <c r="F80" s="293"/>
      <c r="G80" s="376">
        <v>2</v>
      </c>
      <c r="H80" s="377"/>
      <c r="I80" s="378"/>
      <c r="J80" s="256"/>
      <c r="K80" s="256"/>
      <c r="L80" s="256"/>
      <c r="M80" s="256"/>
      <c r="N80" s="256"/>
      <c r="O80" s="256"/>
      <c r="P80" s="256"/>
      <c r="Q80" s="257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41"/>
      <c r="BB80" s="241"/>
      <c r="BC80" s="241"/>
      <c r="BD80" s="102"/>
      <c r="BE80" s="102"/>
      <c r="BF80" s="102"/>
      <c r="BG80" s="102"/>
      <c r="BH80" s="81"/>
      <c r="BI80" s="195">
        <v>1</v>
      </c>
      <c r="BJ80" s="195"/>
      <c r="BK80" s="196" t="b">
        <f t="shared" si="5"/>
        <v>0</v>
      </c>
      <c r="BL80" s="196">
        <f t="shared" si="10"/>
        <v>0</v>
      </c>
      <c r="BM80" s="196">
        <f t="shared" si="11"/>
        <v>0</v>
      </c>
      <c r="BN80" s="196">
        <f t="shared" si="12"/>
        <v>0</v>
      </c>
      <c r="BO80" s="196">
        <f t="shared" si="13"/>
        <v>0</v>
      </c>
      <c r="BP80" s="195"/>
      <c r="BQ80" s="195"/>
      <c r="BR80" s="36"/>
      <c r="BS80" s="36"/>
      <c r="BT80" s="36"/>
    </row>
    <row r="81" spans="1:72" ht="12.9" customHeight="1" x14ac:dyDescent="0.3">
      <c r="A81" s="25"/>
      <c r="B81" s="25"/>
      <c r="C81" s="25"/>
      <c r="E81" s="299"/>
      <c r="F81" s="300"/>
      <c r="G81" s="296">
        <v>2</v>
      </c>
      <c r="H81" s="297"/>
      <c r="I81" s="298"/>
      <c r="J81" s="256"/>
      <c r="K81" s="256"/>
      <c r="L81" s="256"/>
      <c r="M81" s="256"/>
      <c r="N81" s="256"/>
      <c r="O81" s="256"/>
      <c r="P81" s="256"/>
      <c r="Q81" s="257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41"/>
      <c r="BB81" s="241"/>
      <c r="BC81" s="241"/>
      <c r="BD81" s="102"/>
      <c r="BE81" s="102"/>
      <c r="BF81" s="102"/>
      <c r="BG81" s="102"/>
      <c r="BI81" s="195">
        <v>1</v>
      </c>
      <c r="BJ81" s="195"/>
      <c r="BK81" s="196" t="b">
        <f t="shared" si="5"/>
        <v>0</v>
      </c>
      <c r="BL81" s="196">
        <f t="shared" si="10"/>
        <v>0</v>
      </c>
      <c r="BM81" s="196">
        <f t="shared" si="11"/>
        <v>0</v>
      </c>
      <c r="BN81" s="196">
        <f t="shared" si="12"/>
        <v>0</v>
      </c>
      <c r="BO81" s="196">
        <f t="shared" si="13"/>
        <v>0</v>
      </c>
      <c r="BP81" s="195"/>
      <c r="BQ81" s="195"/>
      <c r="BR81" s="36"/>
      <c r="BS81" s="36"/>
      <c r="BT81" s="36"/>
    </row>
    <row r="82" spans="1:72" ht="12.9" customHeight="1" x14ac:dyDescent="0.3">
      <c r="A82" s="25"/>
      <c r="B82" s="25"/>
      <c r="C82" s="25"/>
      <c r="E82" s="7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86" t="s">
        <v>54</v>
      </c>
      <c r="BA82" s="322">
        <f>SUMIF($BK78:$BK81,TRUE,BA78:BC81)</f>
        <v>0</v>
      </c>
      <c r="BB82" s="322"/>
      <c r="BC82" s="322"/>
      <c r="BD82" s="87"/>
      <c r="BE82" s="87"/>
      <c r="BF82" s="87"/>
      <c r="BG82" s="87"/>
      <c r="BI82" s="195"/>
      <c r="BJ82" s="195"/>
      <c r="BK82" s="196" t="b">
        <f t="shared" ref="BK82:BK84" si="14">AND($BI82=1,E82="y",NOT(ISBLANK(J82)))</f>
        <v>0</v>
      </c>
      <c r="BL82" s="196"/>
      <c r="BM82" s="196"/>
      <c r="BN82" s="196"/>
      <c r="BO82" s="196"/>
      <c r="BP82" s="195"/>
      <c r="BQ82" s="195"/>
      <c r="BR82" s="36"/>
      <c r="BS82" s="36"/>
      <c r="BT82" s="36"/>
    </row>
    <row r="83" spans="1:72" ht="12.9" customHeight="1" x14ac:dyDescent="0.3">
      <c r="A83" s="25"/>
      <c r="B83" s="25"/>
      <c r="C83" s="25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I83" s="195"/>
      <c r="BJ83" s="195"/>
      <c r="BK83" s="196" t="b">
        <f t="shared" si="14"/>
        <v>0</v>
      </c>
      <c r="BL83" s="196"/>
      <c r="BM83" s="196"/>
      <c r="BN83" s="196"/>
      <c r="BO83" s="196"/>
      <c r="BP83" s="195"/>
      <c r="BQ83" s="195"/>
      <c r="BR83" s="36"/>
      <c r="BS83" s="36"/>
      <c r="BT83" s="36"/>
    </row>
    <row r="84" spans="1:72" ht="12.9" customHeight="1" x14ac:dyDescent="0.3">
      <c r="A84" s="32"/>
      <c r="B84" s="25"/>
      <c r="C84" s="25"/>
      <c r="D84" s="95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95"/>
      <c r="BI84" s="195"/>
      <c r="BJ84" s="195"/>
      <c r="BK84" s="196" t="b">
        <f t="shared" si="14"/>
        <v>0</v>
      </c>
      <c r="BL84" s="196"/>
      <c r="BM84" s="196"/>
      <c r="BN84" s="196"/>
      <c r="BO84" s="196"/>
      <c r="BP84" s="195"/>
      <c r="BQ84" s="195"/>
      <c r="BR84" s="36"/>
      <c r="BS84" s="36"/>
      <c r="BT84" s="36"/>
    </row>
    <row r="85" spans="1:72" ht="12.9" customHeight="1" x14ac:dyDescent="0.3">
      <c r="A85" s="25"/>
      <c r="B85" s="25"/>
      <c r="C85" s="25"/>
      <c r="E85" s="88"/>
      <c r="F85" s="88"/>
      <c r="G85" s="142"/>
      <c r="H85" s="142"/>
      <c r="I85" s="142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148"/>
      <c r="BE85" s="148"/>
      <c r="BF85" s="148"/>
      <c r="BG85" s="148"/>
      <c r="BI85" s="195"/>
      <c r="BJ85" s="195"/>
      <c r="BK85" s="196" t="b">
        <f t="shared" ref="BK85:BK100" si="15">AND($BI85=1,E85="y",NOT(ISBLANK(J85)))</f>
        <v>0</v>
      </c>
      <c r="BL85" s="196">
        <f t="shared" ref="BL85:BL100" si="16">IF(AND($BK85,$BD85&lt;&gt;""),$BB85/(COUNTIF($BD85:$BG85,"&gt;""")+COUNT($BD85:$BG85)),0)</f>
        <v>0</v>
      </c>
      <c r="BM85" s="196">
        <f t="shared" ref="BM85:BM100" si="17">IF(AND($BK85,$BE85&lt;&gt;""),$BB85/(COUNTIF($BD85:$BG85,"&gt;""")+COUNT($BD85:$BG85)),0)</f>
        <v>0</v>
      </c>
      <c r="BN85" s="196">
        <f t="shared" ref="BN85:BN100" si="18">IF(AND($BK85,$BF85&lt;&gt;""),$BB85/(COUNTIF($BD85:$BG85,"&gt;""")+COUNT($BD85:$BG85)),0)</f>
        <v>0</v>
      </c>
      <c r="BO85" s="196">
        <f t="shared" ref="BO85:BO100" si="19">IF(AND($BK85,$BG85&lt;&gt;""),$BB85/(COUNTIF($BD85:$BG85,"&gt;""")+COUNT($BD85:$BG85)),0)</f>
        <v>0</v>
      </c>
      <c r="BP85" s="195"/>
      <c r="BQ85" s="195"/>
      <c r="BR85" s="36"/>
      <c r="BS85" s="36"/>
      <c r="BT85" s="36"/>
    </row>
    <row r="86" spans="1:72" ht="12.9" customHeight="1" x14ac:dyDescent="0.3">
      <c r="A86" s="25"/>
      <c r="B86" s="25"/>
      <c r="C86" s="25"/>
      <c r="E86" s="82" t="s">
        <v>89</v>
      </c>
      <c r="F86" s="88"/>
      <c r="G86" s="142"/>
      <c r="H86" s="142"/>
      <c r="I86" s="142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148"/>
      <c r="BE86" s="148"/>
      <c r="BF86" s="148"/>
      <c r="BG86" s="148"/>
      <c r="BI86" s="195"/>
      <c r="BJ86" s="195"/>
      <c r="BK86" s="196" t="b">
        <f t="shared" si="15"/>
        <v>0</v>
      </c>
      <c r="BL86" s="196">
        <f t="shared" si="16"/>
        <v>0</v>
      </c>
      <c r="BM86" s="196">
        <f t="shared" si="17"/>
        <v>0</v>
      </c>
      <c r="BN86" s="196">
        <f t="shared" si="18"/>
        <v>0</v>
      </c>
      <c r="BO86" s="196">
        <f t="shared" si="19"/>
        <v>0</v>
      </c>
      <c r="BP86" s="195"/>
      <c r="BQ86" s="195"/>
      <c r="BR86" s="36"/>
      <c r="BS86" s="36"/>
      <c r="BT86" s="36"/>
    </row>
    <row r="87" spans="1:72" ht="12.9" customHeight="1" x14ac:dyDescent="0.3">
      <c r="A87" s="25"/>
      <c r="B87" s="25"/>
      <c r="C87" s="25"/>
      <c r="E87" s="88"/>
      <c r="F87" s="88"/>
      <c r="G87" s="142"/>
      <c r="H87" s="142"/>
      <c r="I87" s="142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148"/>
      <c r="BE87" s="148"/>
      <c r="BF87" s="148"/>
      <c r="BG87" s="148"/>
      <c r="BI87" s="195"/>
      <c r="BJ87" s="195"/>
      <c r="BK87" s="196" t="b">
        <f t="shared" si="15"/>
        <v>0</v>
      </c>
      <c r="BL87" s="196">
        <f t="shared" si="16"/>
        <v>0</v>
      </c>
      <c r="BM87" s="196">
        <f t="shared" si="17"/>
        <v>0</v>
      </c>
      <c r="BN87" s="196">
        <f t="shared" si="18"/>
        <v>0</v>
      </c>
      <c r="BO87" s="196">
        <f t="shared" si="19"/>
        <v>0</v>
      </c>
      <c r="BP87" s="195"/>
      <c r="BQ87" s="195"/>
      <c r="BR87" s="36"/>
      <c r="BS87" s="36"/>
      <c r="BT87" s="36"/>
    </row>
    <row r="88" spans="1:72" ht="12.9" customHeight="1" x14ac:dyDescent="0.3">
      <c r="A88" s="25"/>
      <c r="B88" s="25"/>
      <c r="C88" s="25"/>
      <c r="D88" s="95"/>
      <c r="E88" s="84" t="s">
        <v>90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95"/>
      <c r="BI88" s="195"/>
      <c r="BJ88" s="195"/>
      <c r="BK88" s="196" t="b">
        <f t="shared" si="15"/>
        <v>0</v>
      </c>
      <c r="BL88" s="196">
        <f t="shared" si="16"/>
        <v>0</v>
      </c>
      <c r="BM88" s="196">
        <f t="shared" si="17"/>
        <v>0</v>
      </c>
      <c r="BN88" s="196">
        <f t="shared" si="18"/>
        <v>0</v>
      </c>
      <c r="BO88" s="196">
        <f t="shared" si="19"/>
        <v>0</v>
      </c>
      <c r="BP88" s="195"/>
      <c r="BQ88" s="195"/>
      <c r="BR88" s="36"/>
      <c r="BS88" s="36"/>
      <c r="BT88" s="36"/>
    </row>
    <row r="89" spans="1:72" ht="12.9" customHeight="1" x14ac:dyDescent="0.3">
      <c r="A89" s="25"/>
      <c r="B89" s="32"/>
      <c r="C89" s="34" t="s">
        <v>56</v>
      </c>
      <c r="E89" s="278" t="s">
        <v>29</v>
      </c>
      <c r="F89" s="278"/>
      <c r="G89" s="278" t="s">
        <v>30</v>
      </c>
      <c r="H89" s="278"/>
      <c r="I89" s="278"/>
      <c r="J89" s="276" t="s">
        <v>31</v>
      </c>
      <c r="K89" s="276"/>
      <c r="L89" s="276"/>
      <c r="M89" s="276"/>
      <c r="N89" s="276"/>
      <c r="O89" s="276"/>
      <c r="P89" s="276"/>
      <c r="Q89" s="276"/>
      <c r="R89" s="276" t="s">
        <v>32</v>
      </c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8" t="s">
        <v>33</v>
      </c>
      <c r="BB89" s="278"/>
      <c r="BC89" s="278"/>
      <c r="BD89" s="278" t="s">
        <v>34</v>
      </c>
      <c r="BE89" s="278"/>
      <c r="BF89" s="278"/>
      <c r="BG89" s="278"/>
      <c r="BI89" s="195"/>
      <c r="BJ89" s="195"/>
      <c r="BK89" s="196" t="b">
        <f t="shared" si="15"/>
        <v>0</v>
      </c>
      <c r="BL89" s="196">
        <f t="shared" si="16"/>
        <v>0</v>
      </c>
      <c r="BM89" s="196">
        <f t="shared" si="17"/>
        <v>0</v>
      </c>
      <c r="BN89" s="196">
        <f t="shared" si="18"/>
        <v>0</v>
      </c>
      <c r="BO89" s="196">
        <f t="shared" si="19"/>
        <v>0</v>
      </c>
      <c r="BP89" s="195"/>
      <c r="BQ89" s="195"/>
      <c r="BR89" s="36"/>
      <c r="BS89" s="36"/>
      <c r="BT89" s="36"/>
    </row>
    <row r="90" spans="1:72" ht="12.9" customHeight="1" x14ac:dyDescent="0.3">
      <c r="A90" s="25"/>
      <c r="B90" s="25"/>
      <c r="C90" s="34" t="s">
        <v>57</v>
      </c>
      <c r="E90" s="379" t="str">
        <f>IF(NOT(ISBLANK($R90)),"y","")</f>
        <v/>
      </c>
      <c r="F90" s="380"/>
      <c r="G90" s="413">
        <v>1</v>
      </c>
      <c r="H90" s="414"/>
      <c r="I90" s="415"/>
      <c r="J90" s="235" t="str" cm="1">
        <f t="array" ref="J90">IF(NOT(ISBLANK($R90)),_xlfn._xlws.FILTER('Course lists'!$I$3:$I$100,'Course lists'!$J$3:$J$100=$R90,""),"")</f>
        <v/>
      </c>
      <c r="K90" s="236"/>
      <c r="L90" s="236"/>
      <c r="M90" s="236"/>
      <c r="N90" s="236"/>
      <c r="O90" s="236"/>
      <c r="P90" s="236"/>
      <c r="Q90" s="237"/>
      <c r="R90" s="361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3"/>
      <c r="BA90" s="88"/>
      <c r="BB90" s="88" t="str" cm="1">
        <f t="array" ref="BB90">IF(NOT(ISBLANK($R90)),_xlfn._xlws.FILTER('Course lists'!$K$3:$K$100,'Course lists'!$J$3:$J$100=$R90,""),"")</f>
        <v/>
      </c>
      <c r="BC90" s="143"/>
      <c r="BD90" s="144" t="str" cm="1">
        <f t="array" ref="BD90">IF(NOT(ISBLANK($R90)),IF(_xlfn._xlws.FILTER('Course lists'!$L$3:$L$100,'Course lists'!$J$3:$J$100=$R90,"")=0,"",_xlfn._xlws.FILTER('Course lists'!$L$3:$L$100,'Course lists'!$J$3:$J$100=$R90,"")),"")</f>
        <v/>
      </c>
      <c r="BE90" s="144" t="str" cm="1">
        <f t="array" ref="BE90">IF(NOT(ISBLANK($R90)),IF(_xlfn._xlws.FILTER('Course lists'!$M$3:$M$100,'Course lists'!$J$3:$J$100=$R90,"")=0,"",_xlfn._xlws.FILTER('Course lists'!$M$3:$M$100,'Course lists'!$J$3:$J$100=$R90,"")),"")</f>
        <v/>
      </c>
      <c r="BF90" s="144" t="str" cm="1">
        <f t="array" ref="BF90">IF(NOT(ISBLANK($R90)),IF(_xlfn._xlws.FILTER('Course lists'!$N$3:$N$100,'Course lists'!$J$3:$J$100=$R90,"")=0,"",_xlfn._xlws.FILTER('Course lists'!$N$3:$N$100,'Course lists'!$J$3:$J$100=$R90,"")),"")</f>
        <v/>
      </c>
      <c r="BG90" s="144" t="str" cm="1">
        <f t="array" ref="BG90">IF(NOT(ISBLANK($R90)),IF(_xlfn._xlws.FILTER('Course lists'!$O$3:$O$100,'Course lists'!$J$3:$J$100=$R90,"")=0,"",_xlfn._xlws.FILTER('Course lists'!$O$3:$O$100,'Course lists'!$J$3:$J$100=$R90,"")),"")</f>
        <v/>
      </c>
      <c r="BI90" s="195">
        <v>1</v>
      </c>
      <c r="BJ90" s="195"/>
      <c r="BK90" s="196" t="b">
        <f t="shared" si="15"/>
        <v>0</v>
      </c>
      <c r="BL90" s="196">
        <f t="shared" si="16"/>
        <v>0</v>
      </c>
      <c r="BM90" s="196">
        <f t="shared" si="17"/>
        <v>0</v>
      </c>
      <c r="BN90" s="196">
        <f t="shared" si="18"/>
        <v>0</v>
      </c>
      <c r="BO90" s="196">
        <f t="shared" si="19"/>
        <v>0</v>
      </c>
      <c r="BP90" s="195"/>
      <c r="BQ90" s="195"/>
      <c r="BR90" s="36"/>
      <c r="BS90" s="36"/>
      <c r="BT90" s="36"/>
    </row>
    <row r="91" spans="1:72" ht="12.9" customHeight="1" x14ac:dyDescent="0.3">
      <c r="A91" s="25"/>
      <c r="B91" s="25"/>
      <c r="C91" s="25"/>
      <c r="E91" s="265" t="str">
        <f t="shared" ref="E91:E99" si="20">IF(NOT(ISBLANK($R91)),"y","")</f>
        <v/>
      </c>
      <c r="F91" s="266"/>
      <c r="G91" s="267">
        <v>1</v>
      </c>
      <c r="H91" s="268"/>
      <c r="I91" s="269"/>
      <c r="J91" s="270" t="str" cm="1">
        <f t="array" ref="J91">IF(NOT(ISBLANK($R91)),_xlfn._xlws.FILTER('Course lists'!$I$3:$I$100,'Course lists'!$J$3:$J$100=$R91,""),"")</f>
        <v/>
      </c>
      <c r="K91" s="271"/>
      <c r="L91" s="271"/>
      <c r="M91" s="271"/>
      <c r="N91" s="271"/>
      <c r="O91" s="271"/>
      <c r="P91" s="271"/>
      <c r="Q91" s="272"/>
      <c r="R91" s="273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5"/>
      <c r="BA91" s="145"/>
      <c r="BB91" s="145" t="str" cm="1">
        <f t="array" ref="BB91">IF(NOT(ISBLANK($R91)),_xlfn._xlws.FILTER('Course lists'!$K$3:$K$100,'Course lists'!$J$3:$J$100=$R91,""),"")</f>
        <v/>
      </c>
      <c r="BC91" s="146"/>
      <c r="BD91" s="147" t="str" cm="1">
        <f t="array" ref="BD91">IF(NOT(ISBLANK($R91)),IF(_xlfn._xlws.FILTER('Course lists'!$L$3:$L$100,'Course lists'!$J$3:$J$100=$R91,"")=0,"",_xlfn._xlws.FILTER('Course lists'!$L$3:$L$100,'Course lists'!$J$3:$J$100=$R91,"")),"")</f>
        <v/>
      </c>
      <c r="BE91" s="147" t="str" cm="1">
        <f t="array" ref="BE91">IF(NOT(ISBLANK($R91)),IF(_xlfn._xlws.FILTER('Course lists'!$M$3:$M$100,'Course lists'!$J$3:$J$100=$R91,"")=0,"",_xlfn._xlws.FILTER('Course lists'!$M$3:$M$100,'Course lists'!$J$3:$J$100=$R91,"")),"")</f>
        <v/>
      </c>
      <c r="BF91" s="147" t="str" cm="1">
        <f t="array" ref="BF91">IF(NOT(ISBLANK($R91)),IF(_xlfn._xlws.FILTER('Course lists'!$N$3:$N$100,'Course lists'!$J$3:$J$100=$R91,"")=0,"",_xlfn._xlws.FILTER('Course lists'!$N$3:$N$100,'Course lists'!$J$3:$J$100=$R91,"")),"")</f>
        <v/>
      </c>
      <c r="BG91" s="147" t="str" cm="1">
        <f t="array" ref="BG91">IF(NOT(ISBLANK($R91)),IF(_xlfn._xlws.FILTER('Course lists'!$O$3:$O$100,'Course lists'!$J$3:$J$100=$R91,"")=0,"",_xlfn._xlws.FILTER('Course lists'!$O$3:$O$100,'Course lists'!$J$3:$J$100=$R91,"")),"")</f>
        <v/>
      </c>
      <c r="BI91" s="195">
        <v>1</v>
      </c>
      <c r="BJ91" s="195"/>
      <c r="BK91" s="196" t="b">
        <f t="shared" si="15"/>
        <v>0</v>
      </c>
      <c r="BL91" s="196">
        <f t="shared" si="16"/>
        <v>0</v>
      </c>
      <c r="BM91" s="196">
        <f t="shared" si="17"/>
        <v>0</v>
      </c>
      <c r="BN91" s="196">
        <f t="shared" si="18"/>
        <v>0</v>
      </c>
      <c r="BO91" s="196">
        <f t="shared" si="19"/>
        <v>0</v>
      </c>
      <c r="BP91" s="195"/>
      <c r="BQ91" s="195"/>
      <c r="BR91" s="36"/>
      <c r="BS91" s="36"/>
      <c r="BT91" s="36"/>
    </row>
    <row r="92" spans="1:72" ht="12.9" customHeight="1" x14ac:dyDescent="0.3">
      <c r="A92" s="277" t="s">
        <v>91</v>
      </c>
      <c r="B92" s="277"/>
      <c r="C92" s="277"/>
      <c r="D92" s="95"/>
      <c r="E92" s="241" t="str">
        <f t="shared" si="20"/>
        <v/>
      </c>
      <c r="F92" s="242"/>
      <c r="G92" s="243">
        <v>1</v>
      </c>
      <c r="H92" s="244"/>
      <c r="I92" s="245"/>
      <c r="J92" s="246" t="str" cm="1">
        <f t="array" ref="J92">IF(NOT(ISBLANK($R92)),_xlfn._xlws.FILTER('Course lists'!$I$3:$I$100,'Course lists'!$J$3:$J$100=$R92,""),"")</f>
        <v/>
      </c>
      <c r="K92" s="247"/>
      <c r="L92" s="247"/>
      <c r="M92" s="247"/>
      <c r="N92" s="247"/>
      <c r="O92" s="247"/>
      <c r="P92" s="247"/>
      <c r="Q92" s="248"/>
      <c r="R92" s="249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1"/>
      <c r="BA92" s="93"/>
      <c r="BB92" s="93" t="str" cm="1">
        <f t="array" ref="BB92">IF(NOT(ISBLANK($R92)),_xlfn._xlws.FILTER('Course lists'!$K$3:$K$100,'Course lists'!$J$3:$J$100=$R92,""),"")</f>
        <v/>
      </c>
      <c r="BC92" s="94"/>
      <c r="BD92" s="91" t="str" cm="1">
        <f t="array" ref="BD92">IF(NOT(ISBLANK($R92)),IF(_xlfn._xlws.FILTER('Course lists'!$L$3:$L$100,'Course lists'!$J$3:$J$100=$R92,"")=0,"",_xlfn._xlws.FILTER('Course lists'!$L$3:$L$100,'Course lists'!$J$3:$J$100=$R92,"")),"")</f>
        <v/>
      </c>
      <c r="BE92" s="91" t="str" cm="1">
        <f t="array" ref="BE92">IF(NOT(ISBLANK($R92)),IF(_xlfn._xlws.FILTER('Course lists'!$M$3:$M$100,'Course lists'!$J$3:$J$100=$R92,"")=0,"",_xlfn._xlws.FILTER('Course lists'!$M$3:$M$100,'Course lists'!$J$3:$J$100=$R92,"")),"")</f>
        <v/>
      </c>
      <c r="BF92" s="91" t="str" cm="1">
        <f t="array" ref="BF92">IF(NOT(ISBLANK($R92)),IF(_xlfn._xlws.FILTER('Course lists'!$N$3:$N$100,'Course lists'!$J$3:$J$100=$R92,"")=0,"",_xlfn._xlws.FILTER('Course lists'!$N$3:$N$100,'Course lists'!$J$3:$J$100=$R92,"")),"")</f>
        <v/>
      </c>
      <c r="BG92" s="91" t="str" cm="1">
        <f t="array" ref="BG92">IF(NOT(ISBLANK($R92)),IF(_xlfn._xlws.FILTER('Course lists'!$O$3:$O$100,'Course lists'!$J$3:$J$100=$R92,"")=0,"",_xlfn._xlws.FILTER('Course lists'!$O$3:$O$100,'Course lists'!$J$3:$J$100=$R92,"")),"")</f>
        <v/>
      </c>
      <c r="BH92" s="95"/>
      <c r="BI92" s="195">
        <v>1</v>
      </c>
      <c r="BJ92" s="195"/>
      <c r="BK92" s="196" t="b">
        <f t="shared" si="15"/>
        <v>0</v>
      </c>
      <c r="BL92" s="196">
        <f t="shared" si="16"/>
        <v>0</v>
      </c>
      <c r="BM92" s="196">
        <f t="shared" si="17"/>
        <v>0</v>
      </c>
      <c r="BN92" s="196">
        <f t="shared" si="18"/>
        <v>0</v>
      </c>
      <c r="BO92" s="196">
        <f t="shared" si="19"/>
        <v>0</v>
      </c>
      <c r="BP92" s="195"/>
      <c r="BQ92" s="195"/>
      <c r="BR92" s="36"/>
      <c r="BS92" s="36"/>
      <c r="BT92" s="36"/>
    </row>
    <row r="93" spans="1:72" ht="12.9" customHeight="1" x14ac:dyDescent="0.3">
      <c r="A93" s="277"/>
      <c r="B93" s="277"/>
      <c r="C93" s="277"/>
      <c r="E93" s="241" t="str">
        <f t="shared" si="20"/>
        <v/>
      </c>
      <c r="F93" s="242"/>
      <c r="G93" s="243">
        <v>2</v>
      </c>
      <c r="H93" s="244"/>
      <c r="I93" s="245"/>
      <c r="J93" s="246" t="str" cm="1">
        <f t="array" ref="J93">IF(NOT(ISBLANK($R93)),_xlfn._xlws.FILTER('Course lists'!$I$3:$I$100,'Course lists'!$J$3:$J$100=$R93,""),"")</f>
        <v/>
      </c>
      <c r="K93" s="247"/>
      <c r="L93" s="247"/>
      <c r="M93" s="247"/>
      <c r="N93" s="247"/>
      <c r="O93" s="247"/>
      <c r="P93" s="247"/>
      <c r="Q93" s="248"/>
      <c r="R93" s="249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1"/>
      <c r="BA93" s="93"/>
      <c r="BB93" s="93" t="str" cm="1">
        <f t="array" ref="BB93">IF(NOT(ISBLANK($R93)),_xlfn._xlws.FILTER('Course lists'!$K$3:$K$100,'Course lists'!$J$3:$J$100=$R93,""),"")</f>
        <v/>
      </c>
      <c r="BC93" s="94"/>
      <c r="BD93" s="91" t="str" cm="1">
        <f t="array" ref="BD93">IF(NOT(ISBLANK($R93)),IF(_xlfn._xlws.FILTER('Course lists'!$L$3:$L$100,'Course lists'!$J$3:$J$100=$R93,"")=0,"",_xlfn._xlws.FILTER('Course lists'!$L$3:$L$100,'Course lists'!$J$3:$J$100=$R93,"")),"")</f>
        <v/>
      </c>
      <c r="BE93" s="91" t="str" cm="1">
        <f t="array" ref="BE93">IF(NOT(ISBLANK($R93)),IF(_xlfn._xlws.FILTER('Course lists'!$M$3:$M$100,'Course lists'!$J$3:$J$100=$R93,"")=0,"",_xlfn._xlws.FILTER('Course lists'!$M$3:$M$100,'Course lists'!$J$3:$J$100=$R93,"")),"")</f>
        <v/>
      </c>
      <c r="BF93" s="91" t="str" cm="1">
        <f t="array" ref="BF93">IF(NOT(ISBLANK($R93)),IF(_xlfn._xlws.FILTER('Course lists'!$N$3:$N$100,'Course lists'!$J$3:$J$100=$R93,"")=0,"",_xlfn._xlws.FILTER('Course lists'!$N$3:$N$100,'Course lists'!$J$3:$J$100=$R93,"")),"")</f>
        <v/>
      </c>
      <c r="BG93" s="91" t="str" cm="1">
        <f t="array" ref="BG93">IF(NOT(ISBLANK($R93)),IF(_xlfn._xlws.FILTER('Course lists'!$O$3:$O$100,'Course lists'!$J$3:$J$100=$R93,"")=0,"",_xlfn._xlws.FILTER('Course lists'!$O$3:$O$100,'Course lists'!$J$3:$J$100=$R93,"")),"")</f>
        <v/>
      </c>
      <c r="BI93" s="195">
        <v>1</v>
      </c>
      <c r="BJ93" s="195"/>
      <c r="BK93" s="196" t="b">
        <f t="shared" si="15"/>
        <v>0</v>
      </c>
      <c r="BL93" s="196">
        <f t="shared" si="16"/>
        <v>0</v>
      </c>
      <c r="BM93" s="196">
        <f t="shared" si="17"/>
        <v>0</v>
      </c>
      <c r="BN93" s="196">
        <f t="shared" si="18"/>
        <v>0</v>
      </c>
      <c r="BO93" s="196">
        <f t="shared" si="19"/>
        <v>0</v>
      </c>
      <c r="BP93" s="195"/>
      <c r="BQ93" s="195"/>
      <c r="BR93" s="36"/>
      <c r="BS93" s="36"/>
      <c r="BT93" s="36"/>
    </row>
    <row r="94" spans="1:72" ht="12.9" customHeight="1" x14ac:dyDescent="0.3">
      <c r="A94" s="277"/>
      <c r="B94" s="277"/>
      <c r="C94" s="277"/>
      <c r="E94" s="241" t="str">
        <f t="shared" si="20"/>
        <v/>
      </c>
      <c r="F94" s="242"/>
      <c r="G94" s="243">
        <v>1</v>
      </c>
      <c r="H94" s="244"/>
      <c r="I94" s="245"/>
      <c r="J94" s="246" t="str" cm="1">
        <f t="array" ref="J94">IF(NOT(ISBLANK($R94)),_xlfn._xlws.FILTER('Course lists'!$I$3:$I$100,'Course lists'!$J$3:$J$100=$R94,""),"")</f>
        <v/>
      </c>
      <c r="K94" s="247"/>
      <c r="L94" s="247"/>
      <c r="M94" s="247"/>
      <c r="N94" s="247"/>
      <c r="O94" s="247"/>
      <c r="P94" s="247"/>
      <c r="Q94" s="248"/>
      <c r="R94" s="249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1"/>
      <c r="BA94" s="93"/>
      <c r="BB94" s="93" t="str" cm="1">
        <f t="array" ref="BB94">IF(NOT(ISBLANK($R94)),_xlfn._xlws.FILTER('Course lists'!$K$3:$K$100,'Course lists'!$J$3:$J$100=$R94,""),"")</f>
        <v/>
      </c>
      <c r="BC94" s="94"/>
      <c r="BD94" s="91" t="str" cm="1">
        <f t="array" ref="BD94">IF(NOT(ISBLANK($R94)),IF(_xlfn._xlws.FILTER('Course lists'!$L$3:$L$100,'Course lists'!$J$3:$J$100=$R94,"")=0,"",_xlfn._xlws.FILTER('Course lists'!$L$3:$L$100,'Course lists'!$J$3:$J$100=$R94,"")),"")</f>
        <v/>
      </c>
      <c r="BE94" s="91" t="str" cm="1">
        <f t="array" ref="BE94">IF(NOT(ISBLANK($R94)),IF(_xlfn._xlws.FILTER('Course lists'!$M$3:$M$100,'Course lists'!$J$3:$J$100=$R94,"")=0,"",_xlfn._xlws.FILTER('Course lists'!$M$3:$M$100,'Course lists'!$J$3:$J$100=$R94,"")),"")</f>
        <v/>
      </c>
      <c r="BF94" s="91" t="str" cm="1">
        <f t="array" ref="BF94">IF(NOT(ISBLANK($R94)),IF(_xlfn._xlws.FILTER('Course lists'!$N$3:$N$100,'Course lists'!$J$3:$J$100=$R94,"")=0,"",_xlfn._xlws.FILTER('Course lists'!$N$3:$N$100,'Course lists'!$J$3:$J$100=$R94,"")),"")</f>
        <v/>
      </c>
      <c r="BG94" s="91" t="str" cm="1">
        <f t="array" ref="BG94">IF(NOT(ISBLANK($R94)),IF(_xlfn._xlws.FILTER('Course lists'!$O$3:$O$100,'Course lists'!$J$3:$J$100=$R94,"")=0,"",_xlfn._xlws.FILTER('Course lists'!$O$3:$O$100,'Course lists'!$J$3:$J$100=$R94,"")),"")</f>
        <v/>
      </c>
      <c r="BI94" s="195">
        <v>1</v>
      </c>
      <c r="BJ94" s="195"/>
      <c r="BK94" s="196" t="b">
        <f t="shared" si="15"/>
        <v>0</v>
      </c>
      <c r="BL94" s="196">
        <f t="shared" si="16"/>
        <v>0</v>
      </c>
      <c r="BM94" s="196">
        <f t="shared" si="17"/>
        <v>0</v>
      </c>
      <c r="BN94" s="196">
        <f t="shared" si="18"/>
        <v>0</v>
      </c>
      <c r="BO94" s="196">
        <f t="shared" si="19"/>
        <v>0</v>
      </c>
      <c r="BP94" s="195"/>
      <c r="BQ94" s="195"/>
      <c r="BR94" s="36"/>
      <c r="BS94" s="36"/>
      <c r="BT94" s="36"/>
    </row>
    <row r="95" spans="1:72" ht="12.9" customHeight="1" x14ac:dyDescent="0.3">
      <c r="A95" s="25"/>
      <c r="B95" s="25"/>
      <c r="C95" s="25"/>
      <c r="E95" s="230" t="str">
        <f t="shared" si="20"/>
        <v/>
      </c>
      <c r="F95" s="231"/>
      <c r="G95" s="232">
        <v>1</v>
      </c>
      <c r="H95" s="233"/>
      <c r="I95" s="234"/>
      <c r="J95" s="235" t="str" cm="1">
        <f t="array" ref="J95">IF(NOT(ISBLANK($R95)),_xlfn._xlws.FILTER('Course lists'!$I$3:$I$100,'Course lists'!$J$3:$J$100=$R95,""),"")</f>
        <v/>
      </c>
      <c r="K95" s="236"/>
      <c r="L95" s="236"/>
      <c r="M95" s="236"/>
      <c r="N95" s="236"/>
      <c r="O95" s="236"/>
      <c r="P95" s="236"/>
      <c r="Q95" s="237"/>
      <c r="R95" s="238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239"/>
      <c r="AY95" s="239"/>
      <c r="AZ95" s="240"/>
      <c r="BA95" s="88"/>
      <c r="BB95" s="88" t="str" cm="1">
        <f t="array" ref="BB95">IF(NOT(ISBLANK($R95)),_xlfn._xlws.FILTER('Course lists'!$K$3:$K$100,'Course lists'!$J$3:$J$100=$R95,""),"")</f>
        <v/>
      </c>
      <c r="BC95" s="143"/>
      <c r="BD95" s="144" t="str" cm="1">
        <f t="array" ref="BD95">IF(NOT(ISBLANK($R95)),IF(_xlfn._xlws.FILTER('Course lists'!$L$3:$L$100,'Course lists'!$J$3:$J$100=$R95,"")=0,"",_xlfn._xlws.FILTER('Course lists'!$L$3:$L$100,'Course lists'!$J$3:$J$100=$R95,"")),"")</f>
        <v/>
      </c>
      <c r="BE95" s="144" t="str" cm="1">
        <f t="array" ref="BE95">IF(NOT(ISBLANK($R95)),IF(_xlfn._xlws.FILTER('Course lists'!$M$3:$M$100,'Course lists'!$J$3:$J$100=$R95,"")=0,"",_xlfn._xlws.FILTER('Course lists'!$M$3:$M$100,'Course lists'!$J$3:$J$100=$R95,"")),"")</f>
        <v/>
      </c>
      <c r="BF95" s="144" t="str" cm="1">
        <f t="array" ref="BF95">IF(NOT(ISBLANK($R95)),IF(_xlfn._xlws.FILTER('Course lists'!$N$3:$N$100,'Course lists'!$J$3:$J$100=$R95,"")=0,"",_xlfn._xlws.FILTER('Course lists'!$N$3:$N$100,'Course lists'!$J$3:$J$100=$R95,"")),"")</f>
        <v/>
      </c>
      <c r="BG95" s="144" t="str" cm="1">
        <f t="array" ref="BG95">IF(NOT(ISBLANK($R95)),IF(_xlfn._xlws.FILTER('Course lists'!$O$3:$O$100,'Course lists'!$J$3:$J$100=$R95,"")=0,"",_xlfn._xlws.FILTER('Course lists'!$O$3:$O$100,'Course lists'!$J$3:$J$100=$R95,"")),"")</f>
        <v/>
      </c>
      <c r="BI95" s="195">
        <v>1</v>
      </c>
      <c r="BJ95" s="195"/>
      <c r="BK95" s="196" t="b">
        <f t="shared" si="15"/>
        <v>0</v>
      </c>
      <c r="BL95" s="196">
        <f t="shared" si="16"/>
        <v>0</v>
      </c>
      <c r="BM95" s="196">
        <f t="shared" si="17"/>
        <v>0</v>
      </c>
      <c r="BN95" s="196">
        <f t="shared" si="18"/>
        <v>0</v>
      </c>
      <c r="BO95" s="196">
        <f t="shared" si="19"/>
        <v>0</v>
      </c>
      <c r="BP95" s="195"/>
      <c r="BQ95" s="195"/>
      <c r="BR95" s="36"/>
      <c r="BS95" s="36"/>
      <c r="BT95" s="36"/>
    </row>
    <row r="96" spans="1:72" ht="12.9" customHeight="1" x14ac:dyDescent="0.3">
      <c r="A96" s="32"/>
      <c r="B96" s="32"/>
      <c r="C96" s="32"/>
      <c r="D96" s="95"/>
      <c r="E96" s="265" t="str">
        <f t="shared" si="20"/>
        <v/>
      </c>
      <c r="F96" s="266"/>
      <c r="G96" s="267">
        <v>1</v>
      </c>
      <c r="H96" s="268"/>
      <c r="I96" s="269"/>
      <c r="J96" s="270" t="str" cm="1">
        <f t="array" ref="J96">IF(NOT(ISBLANK($R96)),_xlfn._xlws.FILTER('Course lists'!$I$3:$I$100,'Course lists'!$J$3:$J$100=$R96,""),"")</f>
        <v/>
      </c>
      <c r="K96" s="271"/>
      <c r="L96" s="271"/>
      <c r="M96" s="271"/>
      <c r="N96" s="271"/>
      <c r="O96" s="271"/>
      <c r="P96" s="271"/>
      <c r="Q96" s="272"/>
      <c r="R96" s="273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5"/>
      <c r="BA96" s="145"/>
      <c r="BB96" s="145" t="str" cm="1">
        <f t="array" ref="BB96">IF(NOT(ISBLANK($R96)),_xlfn._xlws.FILTER('Course lists'!$K$3:$K$100,'Course lists'!$J$3:$J$100=$R96,""),"")</f>
        <v/>
      </c>
      <c r="BC96" s="146"/>
      <c r="BD96" s="147" t="str" cm="1">
        <f t="array" ref="BD96">IF(NOT(ISBLANK($R96)),IF(_xlfn._xlws.FILTER('Course lists'!$L$3:$L$100,'Course lists'!$J$3:$J$100=$R96,"")=0,"",_xlfn._xlws.FILTER('Course lists'!$L$3:$L$100,'Course lists'!$J$3:$J$100=$R96,"")),"")</f>
        <v/>
      </c>
      <c r="BE96" s="147" t="str" cm="1">
        <f t="array" ref="BE96">IF(NOT(ISBLANK($R96)),IF(_xlfn._xlws.FILTER('Course lists'!$M$3:$M$100,'Course lists'!$J$3:$J$100=$R96,"")=0,"",_xlfn._xlws.FILTER('Course lists'!$M$3:$M$100,'Course lists'!$J$3:$J$100=$R96,"")),"")</f>
        <v/>
      </c>
      <c r="BF96" s="147" t="str" cm="1">
        <f t="array" ref="BF96">IF(NOT(ISBLANK($R96)),IF(_xlfn._xlws.FILTER('Course lists'!$N$3:$N$100,'Course lists'!$J$3:$J$100=$R96,"")=0,"",_xlfn._xlws.FILTER('Course lists'!$N$3:$N$100,'Course lists'!$J$3:$J$100=$R96,"")),"")</f>
        <v/>
      </c>
      <c r="BG96" s="147" t="str" cm="1">
        <f t="array" ref="BG96">IF(NOT(ISBLANK($R96)),IF(_xlfn._xlws.FILTER('Course lists'!$O$3:$O$100,'Course lists'!$J$3:$J$100=$R96,"")=0,"",_xlfn._xlws.FILTER('Course lists'!$O$3:$O$100,'Course lists'!$J$3:$J$100=$R96,"")),"")</f>
        <v/>
      </c>
      <c r="BH96" s="95"/>
      <c r="BI96" s="195">
        <v>1</v>
      </c>
      <c r="BJ96" s="195"/>
      <c r="BK96" s="196" t="b">
        <f t="shared" si="15"/>
        <v>0</v>
      </c>
      <c r="BL96" s="196">
        <f t="shared" si="16"/>
        <v>0</v>
      </c>
      <c r="BM96" s="196">
        <f t="shared" si="17"/>
        <v>0</v>
      </c>
      <c r="BN96" s="196">
        <f t="shared" si="18"/>
        <v>0</v>
      </c>
      <c r="BO96" s="196">
        <f t="shared" si="19"/>
        <v>0</v>
      </c>
      <c r="BP96" s="195"/>
      <c r="BQ96" s="195"/>
      <c r="BR96" s="36"/>
      <c r="BS96" s="36"/>
      <c r="BT96" s="36"/>
    </row>
    <row r="97" spans="1:72" ht="12.9" customHeight="1" x14ac:dyDescent="0.3">
      <c r="A97" s="28"/>
      <c r="B97" s="28"/>
      <c r="C97" s="28"/>
      <c r="E97" s="241" t="str">
        <f t="shared" si="20"/>
        <v/>
      </c>
      <c r="F97" s="242"/>
      <c r="G97" s="243">
        <v>1</v>
      </c>
      <c r="H97" s="244"/>
      <c r="I97" s="245"/>
      <c r="J97" s="246" t="str" cm="1">
        <f t="array" ref="J97">IF(NOT(ISBLANK($R97)),_xlfn._xlws.FILTER('Course lists'!$I$3:$I$100,'Course lists'!$J$3:$J$100=$R97,""),"")</f>
        <v/>
      </c>
      <c r="K97" s="247"/>
      <c r="L97" s="247"/>
      <c r="M97" s="247"/>
      <c r="N97" s="247"/>
      <c r="O97" s="247"/>
      <c r="P97" s="247"/>
      <c r="Q97" s="248"/>
      <c r="R97" s="249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1"/>
      <c r="BA97" s="93"/>
      <c r="BB97" s="93" t="str" cm="1">
        <f t="array" ref="BB97">IF(NOT(ISBLANK($R97)),_xlfn._xlws.FILTER('Course lists'!$K$3:$K$100,'Course lists'!$J$3:$J$100=$R97,""),"")</f>
        <v/>
      </c>
      <c r="BC97" s="94"/>
      <c r="BD97" s="91" t="str" cm="1">
        <f t="array" ref="BD97">IF(NOT(ISBLANK($R97)),IF(_xlfn._xlws.FILTER('Course lists'!$L$3:$L$100,'Course lists'!$J$3:$J$100=$R97,"")=0,"",_xlfn._xlws.FILTER('Course lists'!$L$3:$L$100,'Course lists'!$J$3:$J$100=$R97,"")),"")</f>
        <v/>
      </c>
      <c r="BE97" s="91" t="str" cm="1">
        <f t="array" ref="BE97">IF(NOT(ISBLANK($R97)),IF(_xlfn._xlws.FILTER('Course lists'!$M$3:$M$100,'Course lists'!$J$3:$J$100=$R97,"")=0,"",_xlfn._xlws.FILTER('Course lists'!$M$3:$M$100,'Course lists'!$J$3:$J$100=$R97,"")),"")</f>
        <v/>
      </c>
      <c r="BF97" s="91" t="str" cm="1">
        <f t="array" ref="BF97">IF(NOT(ISBLANK($R97)),IF(_xlfn._xlws.FILTER('Course lists'!$N$3:$N$100,'Course lists'!$J$3:$J$100=$R97,"")=0,"",_xlfn._xlws.FILTER('Course lists'!$N$3:$N$100,'Course lists'!$J$3:$J$100=$R97,"")),"")</f>
        <v/>
      </c>
      <c r="BG97" s="91" t="str" cm="1">
        <f t="array" ref="BG97">IF(NOT(ISBLANK($R97)),IF(_xlfn._xlws.FILTER('Course lists'!$O$3:$O$100,'Course lists'!$J$3:$J$100=$R97,"")=0,"",_xlfn._xlws.FILTER('Course lists'!$O$3:$O$100,'Course lists'!$J$3:$J$100=$R97,"")),"")</f>
        <v/>
      </c>
      <c r="BI97" s="195">
        <v>1</v>
      </c>
      <c r="BJ97" s="195"/>
      <c r="BK97" s="196" t="b">
        <f t="shared" si="15"/>
        <v>0</v>
      </c>
      <c r="BL97" s="196">
        <f t="shared" si="16"/>
        <v>0</v>
      </c>
      <c r="BM97" s="196">
        <f t="shared" si="17"/>
        <v>0</v>
      </c>
      <c r="BN97" s="196">
        <f t="shared" si="18"/>
        <v>0</v>
      </c>
      <c r="BO97" s="196">
        <f t="shared" si="19"/>
        <v>0</v>
      </c>
      <c r="BP97" s="195"/>
      <c r="BQ97" s="195"/>
      <c r="BR97" s="36"/>
      <c r="BS97" s="36"/>
      <c r="BT97" s="36"/>
    </row>
    <row r="98" spans="1:72" ht="12.9" customHeight="1" x14ac:dyDescent="0.3">
      <c r="A98" s="28"/>
      <c r="B98" s="28"/>
      <c r="C98" s="28"/>
      <c r="E98" s="241" t="str">
        <f t="shared" si="20"/>
        <v/>
      </c>
      <c r="F98" s="242"/>
      <c r="G98" s="243">
        <v>1</v>
      </c>
      <c r="H98" s="244"/>
      <c r="I98" s="245"/>
      <c r="J98" s="246" t="str" cm="1">
        <f t="array" ref="J98">IF(NOT(ISBLANK($R98)),_xlfn._xlws.FILTER('Course lists'!$I$3:$I$100,'Course lists'!$J$3:$J$100=$R98,""),"")</f>
        <v/>
      </c>
      <c r="K98" s="247"/>
      <c r="L98" s="247"/>
      <c r="M98" s="247"/>
      <c r="N98" s="247"/>
      <c r="O98" s="247"/>
      <c r="P98" s="247"/>
      <c r="Q98" s="248"/>
      <c r="R98" s="249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1"/>
      <c r="BA98" s="93"/>
      <c r="BB98" s="93" t="str" cm="1">
        <f t="array" ref="BB98">IF(NOT(ISBLANK($R98)),_xlfn._xlws.FILTER('Course lists'!$K$3:$K$100,'Course lists'!$J$3:$J$100=$R98,""),"")</f>
        <v/>
      </c>
      <c r="BC98" s="94"/>
      <c r="BD98" s="91" t="str" cm="1">
        <f t="array" ref="BD98">IF(NOT(ISBLANK($R98)),IF(_xlfn._xlws.FILTER('Course lists'!$L$3:$L$100,'Course lists'!$J$3:$J$100=$R98,"")=0,"",_xlfn._xlws.FILTER('Course lists'!$L$3:$L$100,'Course lists'!$J$3:$J$100=$R98,"")),"")</f>
        <v/>
      </c>
      <c r="BE98" s="91" t="str" cm="1">
        <f t="array" ref="BE98">IF(NOT(ISBLANK($R98)),IF(_xlfn._xlws.FILTER('Course lists'!$M$3:$M$100,'Course lists'!$J$3:$J$100=$R98,"")=0,"",_xlfn._xlws.FILTER('Course lists'!$M$3:$M$100,'Course lists'!$J$3:$J$100=$R98,"")),"")</f>
        <v/>
      </c>
      <c r="BF98" s="91" t="str" cm="1">
        <f t="array" ref="BF98">IF(NOT(ISBLANK($R98)),IF(_xlfn._xlws.FILTER('Course lists'!$N$3:$N$100,'Course lists'!$J$3:$J$100=$R98,"")=0,"",_xlfn._xlws.FILTER('Course lists'!$N$3:$N$100,'Course lists'!$J$3:$J$100=$R98,"")),"")</f>
        <v/>
      </c>
      <c r="BG98" s="91" t="str" cm="1">
        <f t="array" ref="BG98">IF(NOT(ISBLANK($R98)),IF(_xlfn._xlws.FILTER('Course lists'!$O$3:$O$100,'Course lists'!$J$3:$J$100=$R98,"")=0,"",_xlfn._xlws.FILTER('Course lists'!$O$3:$O$100,'Course lists'!$J$3:$J$100=$R98,"")),"")</f>
        <v/>
      </c>
      <c r="BI98" s="195">
        <v>1</v>
      </c>
      <c r="BJ98" s="195"/>
      <c r="BK98" s="196" t="b">
        <f t="shared" si="15"/>
        <v>0</v>
      </c>
      <c r="BL98" s="196">
        <f t="shared" si="16"/>
        <v>0</v>
      </c>
      <c r="BM98" s="196">
        <f t="shared" si="17"/>
        <v>0</v>
      </c>
      <c r="BN98" s="196">
        <f t="shared" si="18"/>
        <v>0</v>
      </c>
      <c r="BO98" s="196">
        <f t="shared" si="19"/>
        <v>0</v>
      </c>
      <c r="BP98" s="195"/>
      <c r="BQ98" s="195"/>
      <c r="BR98" s="36"/>
      <c r="BS98" s="36"/>
      <c r="BT98" s="36"/>
    </row>
    <row r="99" spans="1:72" ht="12.9" customHeight="1" x14ac:dyDescent="0.3">
      <c r="A99" s="25"/>
      <c r="B99" s="25"/>
      <c r="C99" s="25"/>
      <c r="E99" s="241" t="str">
        <f t="shared" si="20"/>
        <v/>
      </c>
      <c r="F99" s="242"/>
      <c r="G99" s="259">
        <v>1</v>
      </c>
      <c r="H99" s="260"/>
      <c r="I99" s="261"/>
      <c r="J99" s="246" t="str" cm="1">
        <f t="array" ref="J99">IF(NOT(ISBLANK($R99)),_xlfn._xlws.FILTER('Course lists'!$I$3:$I$100,'Course lists'!$J$3:$J$100=$R99,""),"")</f>
        <v/>
      </c>
      <c r="K99" s="247"/>
      <c r="L99" s="247"/>
      <c r="M99" s="247"/>
      <c r="N99" s="247"/>
      <c r="O99" s="247"/>
      <c r="P99" s="247"/>
      <c r="Q99" s="248"/>
      <c r="R99" s="262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4"/>
      <c r="BA99" s="93"/>
      <c r="BB99" s="93" t="str" cm="1">
        <f t="array" ref="BB99">IF(NOT(ISBLANK($R99)),_xlfn._xlws.FILTER('Course lists'!$K$3:$K$100,'Course lists'!$J$3:$J$100=$R99,""),"")</f>
        <v/>
      </c>
      <c r="BC99" s="94"/>
      <c r="BD99" s="91" t="str" cm="1">
        <f t="array" ref="BD99">IF(NOT(ISBLANK($R99)),IF(_xlfn._xlws.FILTER('Course lists'!$L$3:$L$100,'Course lists'!$J$3:$J$100=$R99,"")=0,"",_xlfn._xlws.FILTER('Course lists'!$L$3:$L$100,'Course lists'!$J$3:$J$100=$R99,"")),"")</f>
        <v/>
      </c>
      <c r="BE99" s="91" t="str" cm="1">
        <f t="array" ref="BE99">IF(NOT(ISBLANK($R99)),IF(_xlfn._xlws.FILTER('Course lists'!$M$3:$M$100,'Course lists'!$J$3:$J$100=$R99,"")=0,"",_xlfn._xlws.FILTER('Course lists'!$M$3:$M$100,'Course lists'!$J$3:$J$100=$R99,"")),"")</f>
        <v/>
      </c>
      <c r="BF99" s="91" t="str" cm="1">
        <f t="array" ref="BF99">IF(NOT(ISBLANK($R99)),IF(_xlfn._xlws.FILTER('Course lists'!$N$3:$N$100,'Course lists'!$J$3:$J$100=$R99,"")=0,"",_xlfn._xlws.FILTER('Course lists'!$N$3:$N$100,'Course lists'!$J$3:$J$100=$R99,"")),"")</f>
        <v/>
      </c>
      <c r="BG99" s="91" t="str" cm="1">
        <f t="array" ref="BG99">IF(NOT(ISBLANK($R99)),IF(_xlfn._xlws.FILTER('Course lists'!$O$3:$O$100,'Course lists'!$J$3:$J$100=$R99,"")=0,"",_xlfn._xlws.FILTER('Course lists'!$O$3:$O$100,'Course lists'!$J$3:$J$100=$R99,"")),"")</f>
        <v/>
      </c>
      <c r="BI99" s="195">
        <v>1</v>
      </c>
      <c r="BJ99" s="195"/>
      <c r="BK99" s="196" t="b">
        <f t="shared" si="15"/>
        <v>0</v>
      </c>
      <c r="BL99" s="196">
        <f t="shared" si="16"/>
        <v>0</v>
      </c>
      <c r="BM99" s="196">
        <f t="shared" si="17"/>
        <v>0</v>
      </c>
      <c r="BN99" s="196">
        <f t="shared" si="18"/>
        <v>0</v>
      </c>
      <c r="BO99" s="196">
        <f t="shared" si="19"/>
        <v>0</v>
      </c>
      <c r="BP99" s="195"/>
      <c r="BQ99" s="195"/>
      <c r="BR99" s="36"/>
      <c r="BS99" s="36"/>
      <c r="BT99" s="36"/>
    </row>
    <row r="100" spans="1:72" ht="12.9" customHeight="1" x14ac:dyDescent="0.3">
      <c r="A100" s="25"/>
      <c r="B100" s="25"/>
      <c r="C100" s="25"/>
      <c r="E100" s="7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86" t="s">
        <v>54</v>
      </c>
      <c r="BA100" s="211">
        <f>SUMIF($BK90:$BK99,TRUE,BB90:BB99)</f>
        <v>0</v>
      </c>
      <c r="BB100" s="211"/>
      <c r="BC100" s="211"/>
      <c r="BD100" s="87"/>
      <c r="BE100" s="87"/>
      <c r="BF100" s="87"/>
      <c r="BG100" s="87"/>
      <c r="BI100" s="195"/>
      <c r="BJ100" s="195"/>
      <c r="BK100" s="196" t="b">
        <f t="shared" si="15"/>
        <v>0</v>
      </c>
      <c r="BL100" s="196">
        <f t="shared" si="16"/>
        <v>0</v>
      </c>
      <c r="BM100" s="196">
        <f t="shared" si="17"/>
        <v>0</v>
      </c>
      <c r="BN100" s="196">
        <f t="shared" si="18"/>
        <v>0</v>
      </c>
      <c r="BO100" s="196">
        <f t="shared" si="19"/>
        <v>0</v>
      </c>
      <c r="BP100" s="195"/>
      <c r="BQ100" s="195"/>
      <c r="BR100" s="36"/>
      <c r="BS100" s="36"/>
      <c r="BT100" s="36"/>
    </row>
    <row r="101" spans="1:72" ht="12.9" customHeight="1" x14ac:dyDescent="0.3">
      <c r="A101" s="25"/>
      <c r="B101" s="25"/>
      <c r="C101" s="25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I101" s="195"/>
      <c r="BJ101" s="195"/>
      <c r="BK101" s="195"/>
      <c r="BL101" s="196"/>
      <c r="BM101" s="196"/>
      <c r="BN101" s="196"/>
      <c r="BO101" s="196"/>
      <c r="BP101" s="195"/>
      <c r="BQ101" s="195"/>
      <c r="BR101" s="36"/>
      <c r="BS101" s="36"/>
      <c r="BT101" s="36"/>
    </row>
    <row r="102" spans="1:72" ht="12.9" customHeight="1" x14ac:dyDescent="0.3">
      <c r="A102" s="25"/>
      <c r="B102" s="25"/>
      <c r="C102" s="25"/>
      <c r="E102" s="84" t="s">
        <v>92</v>
      </c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I102" s="195"/>
      <c r="BJ102" s="195"/>
      <c r="BK102" s="195"/>
      <c r="BL102" s="196"/>
      <c r="BM102" s="196"/>
      <c r="BN102" s="196"/>
      <c r="BO102" s="196"/>
      <c r="BP102" s="195"/>
      <c r="BQ102" s="195"/>
      <c r="BR102" s="36"/>
      <c r="BS102" s="36"/>
      <c r="BT102" s="36"/>
    </row>
    <row r="103" spans="1:72" ht="12.9" customHeight="1" x14ac:dyDescent="0.3">
      <c r="A103" s="25"/>
      <c r="B103" s="25"/>
      <c r="C103" s="25"/>
      <c r="E103" s="278" t="s">
        <v>29</v>
      </c>
      <c r="F103" s="278"/>
      <c r="G103" s="278" t="s">
        <v>30</v>
      </c>
      <c r="H103" s="278"/>
      <c r="I103" s="278"/>
      <c r="J103" s="276" t="s">
        <v>31</v>
      </c>
      <c r="K103" s="276"/>
      <c r="L103" s="276"/>
      <c r="M103" s="276"/>
      <c r="N103" s="276"/>
      <c r="O103" s="276"/>
      <c r="P103" s="276"/>
      <c r="Q103" s="276"/>
      <c r="R103" s="276" t="s">
        <v>32</v>
      </c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8" t="s">
        <v>33</v>
      </c>
      <c r="BB103" s="278"/>
      <c r="BC103" s="278"/>
      <c r="BD103" s="278" t="s">
        <v>34</v>
      </c>
      <c r="BE103" s="278"/>
      <c r="BF103" s="278"/>
      <c r="BG103" s="278"/>
      <c r="BI103" s="195" t="s">
        <v>93</v>
      </c>
      <c r="BJ103" s="195"/>
      <c r="BK103" s="195" t="s">
        <v>94</v>
      </c>
      <c r="BL103" s="196"/>
      <c r="BM103" s="196"/>
      <c r="BN103" s="196"/>
      <c r="BO103" s="196"/>
      <c r="BP103" s="195"/>
      <c r="BQ103" s="195"/>
      <c r="BR103" s="36"/>
      <c r="BS103" s="36"/>
      <c r="BT103" s="36"/>
    </row>
    <row r="104" spans="1:72" ht="12.9" customHeight="1" x14ac:dyDescent="0.3">
      <c r="A104" s="25"/>
      <c r="B104" s="25"/>
      <c r="C104" s="25"/>
      <c r="E104" s="329" t="str">
        <f>IF(NOT(ISBLANK($J104)),"y","")</f>
        <v/>
      </c>
      <c r="F104" s="323"/>
      <c r="G104" s="404">
        <v>1</v>
      </c>
      <c r="H104" s="405"/>
      <c r="I104" s="405"/>
      <c r="J104" s="353"/>
      <c r="K104" s="353"/>
      <c r="L104" s="353"/>
      <c r="M104" s="353"/>
      <c r="N104" s="353"/>
      <c r="O104" s="353"/>
      <c r="P104" s="353"/>
      <c r="Q104" s="353"/>
      <c r="R104" s="354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6"/>
      <c r="BA104" s="357"/>
      <c r="BB104" s="357"/>
      <c r="BC104" s="357"/>
      <c r="BD104" s="48"/>
      <c r="BE104" s="48"/>
      <c r="BF104" s="48"/>
      <c r="BG104" s="49"/>
      <c r="BI104" s="195" t="b">
        <f>NOT(OR(ISBLANK($G104),ISBLANK($J104),ISBLANK($R104),ISBLANK($BA104),COUNT($BD104:$BG104)=0))</f>
        <v>0</v>
      </c>
      <c r="BJ104" s="195"/>
      <c r="BK104" s="195" t="b">
        <f>NOT(ISBLANK($J104))</f>
        <v>0</v>
      </c>
      <c r="BL104" s="196">
        <f>IF(AND($BK104,$BD104&lt;&gt;""),$BA104/(COUNTIF($BD104:$BG104,"&gt;""")+COUNT($BD104:$BG104)),0)</f>
        <v>0</v>
      </c>
      <c r="BM104" s="196">
        <f>IF(AND($BK104,$BE104&lt;&gt;""),$BA104/(COUNTIF($BD104:$BG104,"&gt;""")+COUNT($BD104:$BG104)),0)</f>
        <v>0</v>
      </c>
      <c r="BN104" s="196">
        <f>IF(AND($BK104,$BF104&lt;&gt;""),$BA104/(COUNTIF($BD104:$BG104,"&gt;""")+COUNT($BD104:$BG104)),0)</f>
        <v>0</v>
      </c>
      <c r="BO104" s="196">
        <f>IF(AND($BK104,$BG104&lt;&gt;""),$BA104/(COUNTIF($BD104:$BG104,"&gt;""")+COUNT($BD104:$BG104)),0)</f>
        <v>0</v>
      </c>
      <c r="BP104" s="195"/>
      <c r="BQ104" s="195"/>
      <c r="BR104" s="36"/>
      <c r="BS104" s="36"/>
      <c r="BT104" s="36"/>
    </row>
    <row r="105" spans="1:72" ht="12.9" customHeight="1" x14ac:dyDescent="0.3">
      <c r="A105" s="25"/>
      <c r="B105" s="25"/>
      <c r="C105" s="25"/>
      <c r="E105" s="329" t="str">
        <f t="shared" ref="E105:E111" si="21">IF(NOT(ISBLANK($J105)),"y","")</f>
        <v/>
      </c>
      <c r="F105" s="323"/>
      <c r="G105" s="314">
        <v>1</v>
      </c>
      <c r="H105" s="244"/>
      <c r="I105" s="244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8"/>
      <c r="BB105" s="318"/>
      <c r="BC105" s="318"/>
      <c r="BD105" s="19"/>
      <c r="BE105" s="19"/>
      <c r="BF105" s="19"/>
      <c r="BG105" s="50"/>
      <c r="BI105" s="195" t="b">
        <f t="shared" ref="BI105:BI111" si="22">NOT(OR(ISBLANK($G105),ISBLANK($J105),ISBLANK($R105),ISBLANK($BA105),COUNT($BD105:$BG105)=0))</f>
        <v>0</v>
      </c>
      <c r="BJ105" s="195"/>
      <c r="BK105" s="195" t="b">
        <f t="shared" ref="BK105:BK111" si="23">NOT(ISBLANK($J105))</f>
        <v>0</v>
      </c>
      <c r="BL105" s="196">
        <f t="shared" ref="BL105:BL111" si="24">IF(AND($BK105,$BD105&lt;&gt;""),$BA105/(COUNTIF($BD105:$BG105,"&gt;""")+COUNT($BD105:$BG105)),0)</f>
        <v>0</v>
      </c>
      <c r="BM105" s="196">
        <f t="shared" ref="BM105:BM111" si="25">IF(AND($BK105,$BE105&lt;&gt;""),$BA105/(COUNTIF($BD105:$BG105,"&gt;""")+COUNT($BD105:$BG105)),0)</f>
        <v>0</v>
      </c>
      <c r="BN105" s="196">
        <f t="shared" ref="BN105:BN111" si="26">IF(AND($BK105,$BF105&lt;&gt;""),$BA105/(COUNTIF($BD105:$BG105,"&gt;""")+COUNT($BD105:$BG105)),0)</f>
        <v>0</v>
      </c>
      <c r="BO105" s="196">
        <f t="shared" ref="BO105:BO111" si="27">IF(AND($BK105,$BG105&lt;&gt;""),$BA105/(COUNTIF($BD105:$BG105,"&gt;""")+COUNT($BD105:$BG105)),0)</f>
        <v>0</v>
      </c>
      <c r="BP105" s="195"/>
      <c r="BQ105" s="195"/>
      <c r="BR105" s="36"/>
      <c r="BS105" s="36"/>
      <c r="BT105" s="36"/>
    </row>
    <row r="106" spans="1:72" ht="12.9" customHeight="1" x14ac:dyDescent="0.3">
      <c r="A106" s="25"/>
      <c r="B106" s="25"/>
      <c r="C106" s="25"/>
      <c r="E106" s="329" t="str">
        <f t="shared" si="21"/>
        <v/>
      </c>
      <c r="F106" s="323"/>
      <c r="G106" s="314">
        <v>1</v>
      </c>
      <c r="H106" s="244"/>
      <c r="I106" s="244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8"/>
      <c r="BB106" s="318"/>
      <c r="BC106" s="318"/>
      <c r="BD106" s="19"/>
      <c r="BE106" s="19"/>
      <c r="BF106" s="19"/>
      <c r="BG106" s="50"/>
      <c r="BI106" s="195" t="b">
        <f t="shared" si="22"/>
        <v>0</v>
      </c>
      <c r="BJ106" s="195"/>
      <c r="BK106" s="195" t="b">
        <f t="shared" si="23"/>
        <v>0</v>
      </c>
      <c r="BL106" s="196">
        <f t="shared" si="24"/>
        <v>0</v>
      </c>
      <c r="BM106" s="196">
        <f t="shared" si="25"/>
        <v>0</v>
      </c>
      <c r="BN106" s="196">
        <f t="shared" si="26"/>
        <v>0</v>
      </c>
      <c r="BO106" s="196">
        <f t="shared" si="27"/>
        <v>0</v>
      </c>
      <c r="BP106" s="195"/>
      <c r="BQ106" s="195"/>
      <c r="BR106" s="36"/>
      <c r="BS106" s="36"/>
      <c r="BT106" s="36"/>
    </row>
    <row r="107" spans="1:72" ht="12.9" customHeight="1" x14ac:dyDescent="0.3">
      <c r="A107" s="25"/>
      <c r="B107" s="25"/>
      <c r="C107" s="25"/>
      <c r="E107" s="329" t="str">
        <f t="shared" si="21"/>
        <v/>
      </c>
      <c r="F107" s="323"/>
      <c r="G107" s="314">
        <v>1</v>
      </c>
      <c r="H107" s="244"/>
      <c r="I107" s="244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8"/>
      <c r="BB107" s="318"/>
      <c r="BC107" s="318"/>
      <c r="BD107" s="19"/>
      <c r="BE107" s="19"/>
      <c r="BF107" s="19"/>
      <c r="BG107" s="50"/>
      <c r="BI107" s="195" t="b">
        <f t="shared" si="22"/>
        <v>0</v>
      </c>
      <c r="BJ107" s="195"/>
      <c r="BK107" s="195" t="b">
        <f t="shared" si="23"/>
        <v>0</v>
      </c>
      <c r="BL107" s="196">
        <f t="shared" si="24"/>
        <v>0</v>
      </c>
      <c r="BM107" s="196">
        <f t="shared" si="25"/>
        <v>0</v>
      </c>
      <c r="BN107" s="196">
        <f t="shared" si="26"/>
        <v>0</v>
      </c>
      <c r="BO107" s="196">
        <f t="shared" si="27"/>
        <v>0</v>
      </c>
      <c r="BP107" s="195"/>
      <c r="BQ107" s="195"/>
      <c r="BR107" s="36"/>
      <c r="BS107" s="36"/>
      <c r="BT107" s="36"/>
    </row>
    <row r="108" spans="1:72" ht="12.9" customHeight="1" x14ac:dyDescent="0.3">
      <c r="A108" s="25"/>
      <c r="B108" s="25"/>
      <c r="C108" s="25"/>
      <c r="E108" s="329" t="str">
        <f t="shared" si="21"/>
        <v/>
      </c>
      <c r="F108" s="323"/>
      <c r="G108" s="314">
        <v>1</v>
      </c>
      <c r="H108" s="244"/>
      <c r="I108" s="244"/>
      <c r="J108" s="315"/>
      <c r="K108" s="250"/>
      <c r="L108" s="250"/>
      <c r="M108" s="250"/>
      <c r="N108" s="250"/>
      <c r="O108" s="250"/>
      <c r="P108" s="250"/>
      <c r="Q108" s="316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8"/>
      <c r="BB108" s="318"/>
      <c r="BC108" s="318"/>
      <c r="BD108" s="19"/>
      <c r="BE108" s="19"/>
      <c r="BF108" s="19"/>
      <c r="BG108" s="50"/>
      <c r="BI108" s="195" t="b">
        <f t="shared" si="22"/>
        <v>0</v>
      </c>
      <c r="BJ108" s="195"/>
      <c r="BK108" s="195" t="b">
        <f t="shared" si="23"/>
        <v>0</v>
      </c>
      <c r="BL108" s="196">
        <f t="shared" si="24"/>
        <v>0</v>
      </c>
      <c r="BM108" s="196">
        <f t="shared" si="25"/>
        <v>0</v>
      </c>
      <c r="BN108" s="196">
        <f t="shared" si="26"/>
        <v>0</v>
      </c>
      <c r="BO108" s="196">
        <f t="shared" si="27"/>
        <v>0</v>
      </c>
      <c r="BP108" s="195"/>
      <c r="BQ108" s="195"/>
      <c r="BR108" s="36"/>
      <c r="BS108" s="36"/>
      <c r="BT108" s="36"/>
    </row>
    <row r="109" spans="1:72" ht="12.9" customHeight="1" x14ac:dyDescent="0.3">
      <c r="A109" s="25"/>
      <c r="B109" s="25"/>
      <c r="C109" s="25"/>
      <c r="E109" s="329" t="str">
        <f t="shared" si="21"/>
        <v/>
      </c>
      <c r="F109" s="323"/>
      <c r="G109" s="314">
        <v>1</v>
      </c>
      <c r="H109" s="244"/>
      <c r="I109" s="244"/>
      <c r="J109" s="315"/>
      <c r="K109" s="250"/>
      <c r="L109" s="250"/>
      <c r="M109" s="250"/>
      <c r="N109" s="250"/>
      <c r="O109" s="250"/>
      <c r="P109" s="250"/>
      <c r="Q109" s="316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8"/>
      <c r="BB109" s="318"/>
      <c r="BC109" s="318"/>
      <c r="BD109" s="19"/>
      <c r="BE109" s="19"/>
      <c r="BF109" s="19"/>
      <c r="BG109" s="50"/>
      <c r="BI109" s="195" t="b">
        <f t="shared" si="22"/>
        <v>0</v>
      </c>
      <c r="BJ109" s="195"/>
      <c r="BK109" s="195" t="b">
        <f t="shared" si="23"/>
        <v>0</v>
      </c>
      <c r="BL109" s="196">
        <f t="shared" si="24"/>
        <v>0</v>
      </c>
      <c r="BM109" s="196">
        <f t="shared" si="25"/>
        <v>0</v>
      </c>
      <c r="BN109" s="196">
        <f t="shared" si="26"/>
        <v>0</v>
      </c>
      <c r="BO109" s="196">
        <f t="shared" si="27"/>
        <v>0</v>
      </c>
      <c r="BP109" s="195"/>
      <c r="BQ109" s="195"/>
      <c r="BR109" s="36"/>
      <c r="BS109" s="36"/>
      <c r="BT109" s="36"/>
    </row>
    <row r="110" spans="1:72" ht="12.9" customHeight="1" x14ac:dyDescent="0.3">
      <c r="A110" s="25"/>
      <c r="B110" s="25"/>
      <c r="C110" s="25"/>
      <c r="E110" s="329" t="str">
        <f t="shared" si="21"/>
        <v/>
      </c>
      <c r="F110" s="323"/>
      <c r="G110" s="314">
        <v>1</v>
      </c>
      <c r="H110" s="244"/>
      <c r="I110" s="244"/>
      <c r="J110" s="315"/>
      <c r="K110" s="250"/>
      <c r="L110" s="250"/>
      <c r="M110" s="250"/>
      <c r="N110" s="250"/>
      <c r="O110" s="250"/>
      <c r="P110" s="250"/>
      <c r="Q110" s="316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8"/>
      <c r="BB110" s="318"/>
      <c r="BC110" s="318"/>
      <c r="BD110" s="19"/>
      <c r="BE110" s="19"/>
      <c r="BF110" s="19"/>
      <c r="BG110" s="50"/>
      <c r="BI110" s="195" t="b">
        <f t="shared" si="22"/>
        <v>0</v>
      </c>
      <c r="BJ110" s="195"/>
      <c r="BK110" s="195" t="b">
        <f t="shared" si="23"/>
        <v>0</v>
      </c>
      <c r="BL110" s="196">
        <f t="shared" si="24"/>
        <v>0</v>
      </c>
      <c r="BM110" s="196">
        <f t="shared" si="25"/>
        <v>0</v>
      </c>
      <c r="BN110" s="196">
        <f t="shared" si="26"/>
        <v>0</v>
      </c>
      <c r="BO110" s="196">
        <f t="shared" si="27"/>
        <v>0</v>
      </c>
      <c r="BP110" s="195"/>
      <c r="BQ110" s="195"/>
      <c r="BR110" s="36"/>
      <c r="BS110" s="36"/>
      <c r="BT110" s="36"/>
    </row>
    <row r="111" spans="1:72" ht="12.9" customHeight="1" x14ac:dyDescent="0.3">
      <c r="A111" s="25"/>
      <c r="B111" s="25"/>
      <c r="C111" s="25"/>
      <c r="E111" s="329" t="str">
        <f t="shared" si="21"/>
        <v/>
      </c>
      <c r="F111" s="323"/>
      <c r="G111" s="330">
        <v>1</v>
      </c>
      <c r="H111" s="331"/>
      <c r="I111" s="332"/>
      <c r="J111" s="319"/>
      <c r="K111" s="320"/>
      <c r="L111" s="320"/>
      <c r="M111" s="320"/>
      <c r="N111" s="320"/>
      <c r="O111" s="320"/>
      <c r="P111" s="320"/>
      <c r="Q111" s="321"/>
      <c r="R111" s="319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1"/>
      <c r="BA111" s="358"/>
      <c r="BB111" s="359"/>
      <c r="BC111" s="360"/>
      <c r="BD111" s="51"/>
      <c r="BE111" s="51"/>
      <c r="BF111" s="51"/>
      <c r="BG111" s="52"/>
      <c r="BI111" s="195" t="b">
        <f t="shared" si="22"/>
        <v>0</v>
      </c>
      <c r="BJ111" s="195"/>
      <c r="BK111" s="195" t="b">
        <f t="shared" si="23"/>
        <v>0</v>
      </c>
      <c r="BL111" s="196">
        <f t="shared" si="24"/>
        <v>0</v>
      </c>
      <c r="BM111" s="196">
        <f t="shared" si="25"/>
        <v>0</v>
      </c>
      <c r="BN111" s="196">
        <f t="shared" si="26"/>
        <v>0</v>
      </c>
      <c r="BO111" s="196">
        <f t="shared" si="27"/>
        <v>0</v>
      </c>
      <c r="BP111" s="195"/>
      <c r="BQ111" s="195"/>
      <c r="BR111" s="36"/>
      <c r="BS111" s="36"/>
      <c r="BT111" s="36"/>
    </row>
    <row r="112" spans="1:72" ht="12.9" customHeight="1" x14ac:dyDescent="0.3">
      <c r="A112" s="25"/>
      <c r="B112" s="25"/>
      <c r="C112" s="25"/>
      <c r="E112" s="7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86" t="s">
        <v>54</v>
      </c>
      <c r="BA112" s="211">
        <f>SUMIF($BK104:$BK111,TRUE,BA104:BA111)</f>
        <v>0</v>
      </c>
      <c r="BB112" s="211"/>
      <c r="BC112" s="211"/>
      <c r="BD112" s="87"/>
      <c r="BE112" s="87"/>
      <c r="BF112" s="87"/>
      <c r="BG112" s="87"/>
      <c r="BI112" s="195"/>
      <c r="BJ112" s="195"/>
      <c r="BK112" s="195"/>
      <c r="BL112" s="196"/>
      <c r="BM112" s="196"/>
      <c r="BN112" s="196"/>
      <c r="BO112" s="196"/>
      <c r="BP112" s="195"/>
      <c r="BQ112" s="195"/>
      <c r="BR112" s="36"/>
      <c r="BS112" s="36"/>
      <c r="BT112" s="36"/>
    </row>
    <row r="113" spans="1:72" ht="12.9" customHeight="1" x14ac:dyDescent="0.3">
      <c r="A113" s="25"/>
      <c r="B113" s="25"/>
      <c r="C113" s="25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I113" s="195"/>
      <c r="BJ113" s="195"/>
      <c r="BK113" s="196"/>
      <c r="BL113" s="196"/>
      <c r="BM113" s="196"/>
      <c r="BN113" s="196"/>
      <c r="BO113" s="196"/>
      <c r="BP113" s="195"/>
      <c r="BQ113" s="195"/>
      <c r="BR113" s="36"/>
      <c r="BS113" s="36"/>
      <c r="BT113" s="36"/>
    </row>
    <row r="114" spans="1:72" s="1" customFormat="1" ht="12.9" customHeight="1" x14ac:dyDescent="0.25">
      <c r="A114" s="32"/>
      <c r="B114" s="32"/>
      <c r="C114" s="32"/>
      <c r="D114" s="95"/>
      <c r="E114" s="103" t="s">
        <v>95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95"/>
      <c r="BI114" s="195"/>
      <c r="BJ114" s="195"/>
      <c r="BK114" s="196"/>
      <c r="BL114" s="196"/>
      <c r="BM114" s="196"/>
      <c r="BN114" s="196"/>
      <c r="BO114" s="196"/>
      <c r="BP114" s="195"/>
      <c r="BQ114" s="195"/>
      <c r="BR114" s="196"/>
      <c r="BS114" s="196"/>
      <c r="BT114" s="196"/>
    </row>
    <row r="115" spans="1:72" s="1" customFormat="1" ht="12.9" customHeight="1" x14ac:dyDescent="0.25">
      <c r="A115" s="32"/>
      <c r="B115" s="32"/>
      <c r="C115" s="32"/>
      <c r="D115" s="95"/>
      <c r="E115" s="328" t="s">
        <v>31</v>
      </c>
      <c r="F115" s="328"/>
      <c r="G115" s="328"/>
      <c r="H115" s="328"/>
      <c r="I115" s="328"/>
      <c r="J115" s="328"/>
      <c r="K115" s="328"/>
      <c r="L115" s="276" t="s">
        <v>96</v>
      </c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  <c r="AX115" s="276"/>
      <c r="AY115" s="276"/>
      <c r="AZ115" s="276"/>
      <c r="BA115" s="276"/>
      <c r="BB115" s="276"/>
      <c r="BC115" s="276"/>
      <c r="BD115" s="276"/>
      <c r="BE115" s="276"/>
      <c r="BF115" s="276"/>
      <c r="BG115" s="276"/>
      <c r="BH115" s="95"/>
      <c r="BI115" s="195" t="s">
        <v>94</v>
      </c>
      <c r="BJ115" s="195" t="s">
        <v>93</v>
      </c>
      <c r="BK115" s="196" t="s">
        <v>97</v>
      </c>
      <c r="BL115" s="196" t="s">
        <v>98</v>
      </c>
      <c r="BM115" s="196"/>
      <c r="BN115" s="196"/>
      <c r="BO115" s="196"/>
      <c r="BP115" s="195"/>
      <c r="BQ115" s="195"/>
      <c r="BR115" s="196"/>
      <c r="BS115" s="196"/>
      <c r="BT115" s="196"/>
    </row>
    <row r="116" spans="1:72" s="1" customFormat="1" ht="12.9" customHeight="1" x14ac:dyDescent="0.25">
      <c r="A116" s="32"/>
      <c r="B116" s="32"/>
      <c r="C116" s="32"/>
      <c r="D116" s="95"/>
      <c r="E116" s="258" t="str">
        <f>IF(ISBLANK($J104),"",$J104)</f>
        <v/>
      </c>
      <c r="F116" s="258"/>
      <c r="G116" s="258"/>
      <c r="H116" s="258"/>
      <c r="I116" s="258"/>
      <c r="J116" s="258"/>
      <c r="K116" s="337"/>
      <c r="L116" s="341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  <c r="AA116" s="342"/>
      <c r="AB116" s="342"/>
      <c r="AC116" s="342"/>
      <c r="AD116" s="342"/>
      <c r="AE116" s="342"/>
      <c r="AF116" s="342"/>
      <c r="AG116" s="342"/>
      <c r="AH116" s="342"/>
      <c r="AI116" s="342"/>
      <c r="AJ116" s="342"/>
      <c r="AK116" s="342"/>
      <c r="AL116" s="342"/>
      <c r="AM116" s="342"/>
      <c r="AN116" s="342"/>
      <c r="AO116" s="342"/>
      <c r="AP116" s="342"/>
      <c r="AQ116" s="342"/>
      <c r="AR116" s="342"/>
      <c r="AS116" s="342"/>
      <c r="AT116" s="342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3"/>
      <c r="BH116" s="95"/>
      <c r="BI116" s="195" t="b">
        <f>$BK104</f>
        <v>0</v>
      </c>
      <c r="BJ116" s="195" t="b">
        <f>$BI104</f>
        <v>0</v>
      </c>
      <c r="BK116" s="196" t="b">
        <f>NOT(ISBLANK($L116))</f>
        <v>0</v>
      </c>
      <c r="BL116" s="196" t="b">
        <f>OR(AND($BI116:$BK116),NOT($BI116))</f>
        <v>1</v>
      </c>
      <c r="BM116" s="196"/>
      <c r="BN116" s="196"/>
      <c r="BO116" s="196"/>
      <c r="BP116" s="195"/>
      <c r="BQ116" s="195"/>
      <c r="BR116" s="196"/>
      <c r="BS116" s="196"/>
      <c r="BT116" s="196"/>
    </row>
    <row r="117" spans="1:72" s="1" customFormat="1" ht="12.9" customHeight="1" x14ac:dyDescent="0.25">
      <c r="A117" s="32"/>
      <c r="B117" s="32"/>
      <c r="C117" s="32"/>
      <c r="D117" s="95"/>
      <c r="E117" s="258" t="str">
        <f t="shared" ref="E117:E123" si="28">IF(ISBLANK($J105),"",$J105)</f>
        <v/>
      </c>
      <c r="F117" s="258"/>
      <c r="G117" s="258"/>
      <c r="H117" s="258"/>
      <c r="I117" s="258"/>
      <c r="J117" s="258"/>
      <c r="K117" s="337"/>
      <c r="L117" s="344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  <c r="AB117" s="345"/>
      <c r="AC117" s="345"/>
      <c r="AD117" s="345"/>
      <c r="AE117" s="345"/>
      <c r="AF117" s="345"/>
      <c r="AG117" s="345"/>
      <c r="AH117" s="345"/>
      <c r="AI117" s="345"/>
      <c r="AJ117" s="345"/>
      <c r="AK117" s="345"/>
      <c r="AL117" s="345"/>
      <c r="AM117" s="345"/>
      <c r="AN117" s="345"/>
      <c r="AO117" s="345"/>
      <c r="AP117" s="345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345"/>
      <c r="BD117" s="345"/>
      <c r="BE117" s="345"/>
      <c r="BF117" s="345"/>
      <c r="BG117" s="346"/>
      <c r="BH117" s="95"/>
      <c r="BI117" s="195" t="b">
        <f t="shared" ref="BI117:BI123" si="29">$BK105</f>
        <v>0</v>
      </c>
      <c r="BJ117" s="195" t="b">
        <f t="shared" ref="BJ117:BJ123" si="30">$BI105</f>
        <v>0</v>
      </c>
      <c r="BK117" s="196" t="b">
        <f t="shared" ref="BK117:BK123" si="31">NOT(ISBLANK($L117))</f>
        <v>0</v>
      </c>
      <c r="BL117" s="196" t="b">
        <f t="shared" ref="BL117:BL123" si="32">OR(AND($BI117:$BK117),NOT($BI117))</f>
        <v>1</v>
      </c>
      <c r="BM117" s="196"/>
      <c r="BN117" s="196"/>
      <c r="BO117" s="196"/>
      <c r="BP117" s="195"/>
      <c r="BQ117" s="195"/>
      <c r="BR117" s="196"/>
      <c r="BS117" s="196"/>
      <c r="BT117" s="196"/>
    </row>
    <row r="118" spans="1:72" s="1" customFormat="1" ht="12.9" customHeight="1" x14ac:dyDescent="0.25">
      <c r="A118" s="32"/>
      <c r="B118" s="32"/>
      <c r="C118" s="32"/>
      <c r="D118" s="95"/>
      <c r="E118" s="258" t="str">
        <f t="shared" si="28"/>
        <v/>
      </c>
      <c r="F118" s="258"/>
      <c r="G118" s="258"/>
      <c r="H118" s="258"/>
      <c r="I118" s="258"/>
      <c r="J118" s="258"/>
      <c r="K118" s="337"/>
      <c r="L118" s="344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6"/>
      <c r="BH118" s="95"/>
      <c r="BI118" s="195" t="b">
        <f t="shared" si="29"/>
        <v>0</v>
      </c>
      <c r="BJ118" s="195" t="b">
        <f t="shared" si="30"/>
        <v>0</v>
      </c>
      <c r="BK118" s="196" t="b">
        <f t="shared" si="31"/>
        <v>0</v>
      </c>
      <c r="BL118" s="196" t="b">
        <f t="shared" si="32"/>
        <v>1</v>
      </c>
      <c r="BM118" s="196"/>
      <c r="BN118" s="196"/>
      <c r="BO118" s="196"/>
      <c r="BP118" s="195"/>
      <c r="BQ118" s="195"/>
      <c r="BR118" s="196"/>
      <c r="BS118" s="196"/>
      <c r="BT118" s="196"/>
    </row>
    <row r="119" spans="1:72" s="1" customFormat="1" ht="12.9" customHeight="1" x14ac:dyDescent="0.25">
      <c r="A119" s="32"/>
      <c r="B119" s="32"/>
      <c r="C119" s="32"/>
      <c r="D119" s="95"/>
      <c r="E119" s="258" t="str">
        <f t="shared" si="28"/>
        <v/>
      </c>
      <c r="F119" s="258"/>
      <c r="G119" s="258"/>
      <c r="H119" s="258"/>
      <c r="I119" s="258"/>
      <c r="J119" s="258"/>
      <c r="K119" s="337"/>
      <c r="L119" s="344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6"/>
      <c r="BH119" s="95"/>
      <c r="BI119" s="195" t="b">
        <f t="shared" si="29"/>
        <v>0</v>
      </c>
      <c r="BJ119" s="195" t="b">
        <f t="shared" si="30"/>
        <v>0</v>
      </c>
      <c r="BK119" s="196" t="b">
        <f t="shared" si="31"/>
        <v>0</v>
      </c>
      <c r="BL119" s="196" t="b">
        <f t="shared" si="32"/>
        <v>1</v>
      </c>
      <c r="BM119" s="196"/>
      <c r="BN119" s="196"/>
      <c r="BO119" s="196"/>
      <c r="BP119" s="195"/>
      <c r="BQ119" s="195"/>
      <c r="BR119" s="196"/>
      <c r="BS119" s="196"/>
      <c r="BT119" s="196"/>
    </row>
    <row r="120" spans="1:72" s="1" customFormat="1" ht="12.9" customHeight="1" x14ac:dyDescent="0.25">
      <c r="A120" s="32"/>
      <c r="B120" s="32"/>
      <c r="C120" s="32"/>
      <c r="D120" s="95"/>
      <c r="E120" s="258" t="str">
        <f t="shared" si="28"/>
        <v/>
      </c>
      <c r="F120" s="258"/>
      <c r="G120" s="258"/>
      <c r="H120" s="258"/>
      <c r="I120" s="258"/>
      <c r="J120" s="258"/>
      <c r="K120" s="337"/>
      <c r="L120" s="347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8"/>
      <c r="AO120" s="348"/>
      <c r="AP120" s="348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8"/>
      <c r="BD120" s="348"/>
      <c r="BE120" s="348"/>
      <c r="BF120" s="348"/>
      <c r="BG120" s="349"/>
      <c r="BH120" s="95"/>
      <c r="BI120" s="195" t="b">
        <f t="shared" si="29"/>
        <v>0</v>
      </c>
      <c r="BJ120" s="195" t="b">
        <f t="shared" si="30"/>
        <v>0</v>
      </c>
      <c r="BK120" s="196" t="b">
        <f t="shared" si="31"/>
        <v>0</v>
      </c>
      <c r="BL120" s="196" t="b">
        <f t="shared" si="32"/>
        <v>1</v>
      </c>
      <c r="BM120" s="196"/>
      <c r="BN120" s="196"/>
      <c r="BO120" s="196"/>
      <c r="BP120" s="195"/>
      <c r="BQ120" s="195"/>
      <c r="BR120" s="196"/>
      <c r="BS120" s="196"/>
      <c r="BT120" s="196"/>
    </row>
    <row r="121" spans="1:72" s="1" customFormat="1" ht="12.9" customHeight="1" x14ac:dyDescent="0.25">
      <c r="A121" s="32"/>
      <c r="B121" s="32"/>
      <c r="C121" s="32"/>
      <c r="D121" s="95"/>
      <c r="E121" s="258" t="str">
        <f t="shared" si="28"/>
        <v/>
      </c>
      <c r="F121" s="258"/>
      <c r="G121" s="258"/>
      <c r="H121" s="258"/>
      <c r="I121" s="258"/>
      <c r="J121" s="258"/>
      <c r="K121" s="337"/>
      <c r="L121" s="338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39"/>
      <c r="AZ121" s="339"/>
      <c r="BA121" s="339"/>
      <c r="BB121" s="339"/>
      <c r="BC121" s="339"/>
      <c r="BD121" s="339"/>
      <c r="BE121" s="339"/>
      <c r="BF121" s="339"/>
      <c r="BG121" s="340"/>
      <c r="BH121" s="95"/>
      <c r="BI121" s="195" t="b">
        <f t="shared" si="29"/>
        <v>0</v>
      </c>
      <c r="BJ121" s="195" t="b">
        <f t="shared" si="30"/>
        <v>0</v>
      </c>
      <c r="BK121" s="196" t="b">
        <f t="shared" si="31"/>
        <v>0</v>
      </c>
      <c r="BL121" s="196" t="b">
        <f t="shared" si="32"/>
        <v>1</v>
      </c>
      <c r="BM121" s="196"/>
      <c r="BN121" s="196"/>
      <c r="BO121" s="196"/>
      <c r="BP121" s="195"/>
      <c r="BQ121" s="195"/>
      <c r="BR121" s="196"/>
      <c r="BS121" s="196"/>
      <c r="BT121" s="196"/>
    </row>
    <row r="122" spans="1:72" s="1" customFormat="1" ht="12.9" customHeight="1" x14ac:dyDescent="0.25">
      <c r="A122" s="32"/>
      <c r="B122" s="32"/>
      <c r="C122" s="32"/>
      <c r="D122" s="95"/>
      <c r="E122" s="258" t="str">
        <f t="shared" si="28"/>
        <v/>
      </c>
      <c r="F122" s="258"/>
      <c r="G122" s="258"/>
      <c r="H122" s="258"/>
      <c r="I122" s="258"/>
      <c r="J122" s="258"/>
      <c r="K122" s="337"/>
      <c r="L122" s="347"/>
      <c r="M122" s="348"/>
      <c r="N122" s="348"/>
      <c r="O122" s="348"/>
      <c r="P122" s="348"/>
      <c r="Q122" s="348"/>
      <c r="R122" s="348"/>
      <c r="S122" s="348"/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  <c r="AL122" s="348"/>
      <c r="AM122" s="348"/>
      <c r="AN122" s="348"/>
      <c r="AO122" s="348"/>
      <c r="AP122" s="348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348"/>
      <c r="BG122" s="349"/>
      <c r="BH122" s="95"/>
      <c r="BI122" s="195" t="b">
        <f t="shared" si="29"/>
        <v>0</v>
      </c>
      <c r="BJ122" s="195" t="b">
        <f t="shared" si="30"/>
        <v>0</v>
      </c>
      <c r="BK122" s="196" t="b">
        <f t="shared" si="31"/>
        <v>0</v>
      </c>
      <c r="BL122" s="196" t="b">
        <f t="shared" si="32"/>
        <v>1</v>
      </c>
      <c r="BM122" s="196"/>
      <c r="BN122" s="196"/>
      <c r="BO122" s="196"/>
      <c r="BP122" s="195"/>
      <c r="BQ122" s="195"/>
      <c r="BR122" s="196"/>
      <c r="BS122" s="196"/>
      <c r="BT122" s="196"/>
    </row>
    <row r="123" spans="1:72" s="1" customFormat="1" ht="12.9" customHeight="1" x14ac:dyDescent="0.25">
      <c r="A123" s="32"/>
      <c r="B123" s="32"/>
      <c r="C123" s="32"/>
      <c r="D123" s="95"/>
      <c r="E123" s="258" t="str">
        <f t="shared" si="28"/>
        <v/>
      </c>
      <c r="F123" s="258"/>
      <c r="G123" s="258"/>
      <c r="H123" s="258"/>
      <c r="I123" s="258"/>
      <c r="J123" s="258"/>
      <c r="K123" s="337"/>
      <c r="L123" s="350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  <c r="AA123" s="351"/>
      <c r="AB123" s="351"/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1"/>
      <c r="BA123" s="351"/>
      <c r="BB123" s="351"/>
      <c r="BC123" s="351"/>
      <c r="BD123" s="351"/>
      <c r="BE123" s="351"/>
      <c r="BF123" s="351"/>
      <c r="BG123" s="352"/>
      <c r="BH123" s="95"/>
      <c r="BI123" s="195" t="b">
        <f t="shared" si="29"/>
        <v>0</v>
      </c>
      <c r="BJ123" s="195" t="b">
        <f t="shared" si="30"/>
        <v>0</v>
      </c>
      <c r="BK123" s="196" t="b">
        <f t="shared" si="31"/>
        <v>0</v>
      </c>
      <c r="BL123" s="196" t="b">
        <f t="shared" si="32"/>
        <v>1</v>
      </c>
      <c r="BM123" s="196"/>
      <c r="BN123" s="196"/>
      <c r="BO123" s="196"/>
      <c r="BP123" s="195"/>
      <c r="BQ123" s="195"/>
      <c r="BR123" s="196"/>
      <c r="BS123" s="196"/>
      <c r="BT123" s="196"/>
    </row>
    <row r="124" spans="1:72" s="1" customFormat="1" ht="12.9" customHeight="1" x14ac:dyDescent="0.25">
      <c r="A124" s="35"/>
      <c r="B124" s="35"/>
      <c r="C124" s="35"/>
      <c r="D124" s="95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95"/>
      <c r="BI124" s="195"/>
      <c r="BJ124" s="195"/>
      <c r="BK124" s="196"/>
      <c r="BL124" s="196"/>
      <c r="BM124" s="196"/>
      <c r="BN124" s="196"/>
      <c r="BO124" s="196"/>
      <c r="BP124" s="195"/>
      <c r="BQ124" s="195"/>
      <c r="BR124" s="196"/>
      <c r="BS124" s="196"/>
      <c r="BT124" s="196"/>
    </row>
    <row r="125" spans="1:72" s="1" customFormat="1" ht="12.9" customHeight="1" x14ac:dyDescent="0.25">
      <c r="A125" s="32"/>
      <c r="B125" s="32"/>
      <c r="C125" s="32"/>
      <c r="D125" s="95"/>
      <c r="E125" s="97" t="str">
        <f>$L$6&amp;" ("&amp;$L$8&amp;")"</f>
        <v xml:space="preserve"> ()</v>
      </c>
      <c r="F125" s="80"/>
      <c r="G125" s="76"/>
      <c r="H125" s="76"/>
      <c r="I125" s="76"/>
      <c r="J125" s="76"/>
      <c r="K125" s="76"/>
      <c r="L125" s="80"/>
      <c r="M125" s="98"/>
      <c r="N125" s="98"/>
      <c r="O125" s="98"/>
      <c r="P125" s="98"/>
      <c r="Q125" s="98"/>
      <c r="S125" s="80"/>
      <c r="T125" s="80"/>
      <c r="U125" s="80"/>
      <c r="V125" s="80"/>
      <c r="W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75" t="s">
        <v>99</v>
      </c>
      <c r="BH125" s="95"/>
      <c r="BI125" s="195"/>
      <c r="BJ125" s="195"/>
      <c r="BK125" s="196"/>
      <c r="BL125" s="196"/>
      <c r="BM125" s="196"/>
      <c r="BN125" s="196"/>
      <c r="BO125" s="196"/>
      <c r="BP125" s="195"/>
      <c r="BQ125" s="195"/>
      <c r="BR125" s="196"/>
      <c r="BS125" s="196"/>
      <c r="BT125" s="196"/>
    </row>
    <row r="126" spans="1:72" s="1" customFormat="1" ht="12.9" customHeight="1" x14ac:dyDescent="0.3">
      <c r="A126" s="32"/>
      <c r="B126" s="32"/>
      <c r="C126" s="32"/>
      <c r="D126" s="95"/>
      <c r="E126" s="74" t="s">
        <v>8</v>
      </c>
      <c r="F126" s="76"/>
      <c r="G126" s="76"/>
      <c r="H126" s="76"/>
      <c r="I126" s="73"/>
      <c r="J126" s="77"/>
      <c r="K126" s="73"/>
      <c r="L126" s="78" t="str">
        <f>$L$2</f>
        <v>Individual Study Programme 2024-2025</v>
      </c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95"/>
      <c r="BI126" s="195"/>
      <c r="BJ126" s="195"/>
      <c r="BK126" s="196"/>
      <c r="BL126" s="196"/>
      <c r="BM126" s="196"/>
      <c r="BN126" s="196"/>
      <c r="BO126" s="196"/>
      <c r="BP126" s="195"/>
      <c r="BQ126" s="195"/>
      <c r="BR126" s="196"/>
      <c r="BS126" s="196"/>
      <c r="BT126" s="196"/>
    </row>
    <row r="127" spans="1:72" ht="12.9" customHeight="1" x14ac:dyDescent="0.3">
      <c r="A127" s="25"/>
      <c r="B127" s="25"/>
      <c r="C127" s="25"/>
      <c r="E127" s="74" t="s">
        <v>10</v>
      </c>
      <c r="F127" s="74"/>
      <c r="G127" s="74"/>
      <c r="H127" s="74"/>
      <c r="I127" s="73"/>
      <c r="J127" s="79"/>
      <c r="K127" s="73"/>
      <c r="L127" s="74" t="str">
        <f>$L$3</f>
        <v>Robotics (RO)</v>
      </c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I127" s="195"/>
      <c r="BJ127" s="195"/>
      <c r="BK127" s="196"/>
      <c r="BL127" s="196"/>
      <c r="BM127" s="196"/>
      <c r="BN127" s="196"/>
      <c r="BO127" s="196"/>
      <c r="BP127" s="195"/>
      <c r="BQ127" s="195"/>
      <c r="BR127" s="36"/>
      <c r="BS127" s="36"/>
      <c r="BT127" s="36"/>
    </row>
    <row r="128" spans="1:72" ht="12.9" customHeight="1" x14ac:dyDescent="0.3">
      <c r="A128" s="25"/>
      <c r="B128" s="25"/>
      <c r="C128" s="25"/>
      <c r="E128" s="74"/>
      <c r="F128" s="74"/>
      <c r="G128" s="74"/>
      <c r="H128" s="74"/>
      <c r="I128" s="73"/>
      <c r="J128" s="79"/>
      <c r="K128" s="73"/>
      <c r="L128" s="74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I128" s="195"/>
      <c r="BJ128" s="195"/>
      <c r="BK128" s="196"/>
      <c r="BL128" s="196"/>
      <c r="BM128" s="196"/>
      <c r="BN128" s="196"/>
      <c r="BO128" s="196"/>
      <c r="BP128" s="195"/>
      <c r="BQ128" s="195"/>
      <c r="BR128" s="36"/>
      <c r="BS128" s="36"/>
      <c r="BT128" s="36"/>
    </row>
    <row r="129" spans="1:72" ht="12.9" customHeight="1" x14ac:dyDescent="0.3">
      <c r="A129" s="25"/>
      <c r="B129" s="25"/>
      <c r="C129" s="25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I129" s="195"/>
      <c r="BJ129" s="195"/>
      <c r="BK129" s="196"/>
      <c r="BL129" s="196"/>
      <c r="BM129" s="196"/>
      <c r="BN129" s="196"/>
      <c r="BO129" s="196"/>
      <c r="BP129" s="195"/>
      <c r="BQ129" s="195"/>
      <c r="BR129" s="36"/>
      <c r="BS129" s="36"/>
      <c r="BT129" s="36"/>
    </row>
    <row r="130" spans="1:72" ht="12.9" customHeight="1" x14ac:dyDescent="0.3">
      <c r="A130" s="25"/>
      <c r="B130" s="25"/>
      <c r="C130" s="25"/>
      <c r="E130" s="72"/>
      <c r="F130" s="72"/>
      <c r="G130" s="84" t="s">
        <v>100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8"/>
      <c r="AF130" s="72"/>
      <c r="AG130" s="72"/>
      <c r="AH130" s="72"/>
      <c r="AI130" s="72"/>
      <c r="AJ130" s="72"/>
      <c r="AK130" s="335" t="s">
        <v>101</v>
      </c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5"/>
      <c r="AZ130" s="335"/>
      <c r="BA130" s="335"/>
      <c r="BB130" s="335"/>
      <c r="BC130" s="335"/>
      <c r="BD130" s="335"/>
      <c r="BE130" s="335"/>
      <c r="BF130" s="72"/>
      <c r="BG130" s="72"/>
      <c r="BI130" s="196" t="s">
        <v>102</v>
      </c>
      <c r="BJ130" s="195"/>
      <c r="BK130" s="196"/>
      <c r="BL130" s="196"/>
      <c r="BM130" s="196"/>
      <c r="BN130" s="196"/>
      <c r="BO130" s="196"/>
      <c r="BP130" s="195"/>
      <c r="BQ130" s="195"/>
      <c r="BR130" s="36"/>
      <c r="BS130" s="36"/>
      <c r="BT130" s="36"/>
    </row>
    <row r="131" spans="1:72" ht="12.9" customHeight="1" x14ac:dyDescent="0.3">
      <c r="A131" s="25"/>
      <c r="B131" s="25"/>
      <c r="C131" s="25"/>
      <c r="E131" s="72"/>
      <c r="F131" s="72"/>
      <c r="G131" s="104" t="str">
        <f>IF($BI131,"þ","¨")</f>
        <v>¨</v>
      </c>
      <c r="H131" s="105"/>
      <c r="I131" s="412" t="s">
        <v>103</v>
      </c>
      <c r="J131" s="412"/>
      <c r="K131" s="412"/>
      <c r="L131" s="412"/>
      <c r="M131" s="412"/>
      <c r="N131" s="412"/>
      <c r="O131" s="412"/>
      <c r="P131" s="412"/>
      <c r="Q131" s="412"/>
      <c r="R131" s="412"/>
      <c r="S131" s="412"/>
      <c r="T131" s="412"/>
      <c r="U131" s="412"/>
      <c r="V131" s="412"/>
      <c r="W131" s="412"/>
      <c r="X131" s="412"/>
      <c r="Y131" s="412"/>
      <c r="Z131" s="412"/>
      <c r="AA131" s="412"/>
      <c r="AB131" s="412"/>
      <c r="AC131" s="412"/>
      <c r="AD131" s="412"/>
      <c r="AE131" s="412"/>
      <c r="AF131" s="412"/>
      <c r="AG131" s="412"/>
      <c r="AH131" s="412"/>
      <c r="AI131" s="72"/>
      <c r="AJ131" s="72"/>
      <c r="AK131" s="334"/>
      <c r="AL131" s="334"/>
      <c r="AM131" s="334"/>
      <c r="AN131" s="334"/>
      <c r="AO131" s="334" t="s">
        <v>20</v>
      </c>
      <c r="AP131" s="334"/>
      <c r="AQ131" s="334"/>
      <c r="AR131" s="334" t="s">
        <v>21</v>
      </c>
      <c r="AS131" s="334"/>
      <c r="AT131" s="334"/>
      <c r="AU131" s="334" t="s">
        <v>22</v>
      </c>
      <c r="AV131" s="334"/>
      <c r="AW131" s="334"/>
      <c r="AX131" s="334" t="s">
        <v>23</v>
      </c>
      <c r="AY131" s="334"/>
      <c r="AZ131" s="334"/>
      <c r="BA131" s="334" t="s">
        <v>104</v>
      </c>
      <c r="BB131" s="334"/>
      <c r="BC131" s="334"/>
      <c r="BD131" s="334"/>
      <c r="BE131" s="334"/>
      <c r="BF131" s="72"/>
      <c r="BG131" s="72"/>
      <c r="BI131" s="196" t="b">
        <f>AND(BJ131:BM131)</f>
        <v>0</v>
      </c>
      <c r="BJ131" s="195" t="b">
        <f>NOT(ISBLANK($L$6))</f>
        <v>0</v>
      </c>
      <c r="BK131" s="196" t="b">
        <f>NOT(ISBLANK($L$8))</f>
        <v>0</v>
      </c>
      <c r="BL131" s="196" t="b">
        <f>NOT(ISBLANK($AH$6))</f>
        <v>0</v>
      </c>
      <c r="BM131" s="196" t="b">
        <f>NOT(ISBLANK($AH$8))</f>
        <v>1</v>
      </c>
      <c r="BN131" s="196"/>
      <c r="BO131" s="196"/>
      <c r="BP131" s="195"/>
      <c r="BQ131" s="195"/>
      <c r="BR131" s="36"/>
      <c r="BS131" s="36"/>
      <c r="BT131" s="36"/>
    </row>
    <row r="132" spans="1:72" ht="12.9" customHeight="1" x14ac:dyDescent="0.3">
      <c r="A132" s="25"/>
      <c r="B132" s="25"/>
      <c r="C132" s="25"/>
      <c r="E132" s="72"/>
      <c r="F132" s="72"/>
      <c r="G132" s="104" t="str">
        <f>IF($BI132,"þ","¨")</f>
        <v>¨</v>
      </c>
      <c r="H132" s="105"/>
      <c r="I132" s="412" t="s">
        <v>105</v>
      </c>
      <c r="J132" s="412"/>
      <c r="K132" s="412"/>
      <c r="L132" s="412"/>
      <c r="M132" s="412"/>
      <c r="N132" s="412"/>
      <c r="O132" s="412"/>
      <c r="P132" s="412"/>
      <c r="Q132" s="412"/>
      <c r="R132" s="412"/>
      <c r="S132" s="412"/>
      <c r="T132" s="412"/>
      <c r="U132" s="412"/>
      <c r="V132" s="412"/>
      <c r="W132" s="412"/>
      <c r="X132" s="412"/>
      <c r="Y132" s="412"/>
      <c r="Z132" s="412"/>
      <c r="AA132" s="412"/>
      <c r="AB132" s="412"/>
      <c r="AC132" s="412"/>
      <c r="AD132" s="412"/>
      <c r="AE132" s="412"/>
      <c r="AF132" s="412"/>
      <c r="AG132" s="412"/>
      <c r="AH132" s="412"/>
      <c r="AI132" s="72"/>
      <c r="AJ132" s="72"/>
      <c r="AK132" s="278" t="s">
        <v>106</v>
      </c>
      <c r="AL132" s="278"/>
      <c r="AM132" s="278"/>
      <c r="AN132" s="278"/>
      <c r="AO132" s="336">
        <f>SUMIF($G$16:$G$112,"1",$BL$16:$BL$112)</f>
        <v>15</v>
      </c>
      <c r="AP132" s="336"/>
      <c r="AQ132" s="336"/>
      <c r="AR132" s="336">
        <f>SUMIF($G$16:$G$112,"1",$BM$16:$BM$112)</f>
        <v>15</v>
      </c>
      <c r="AS132" s="336"/>
      <c r="AT132" s="336"/>
      <c r="AU132" s="336">
        <f>SUMIF($G$16:$G$112,"1",$BN$16:$BN$112)</f>
        <v>5</v>
      </c>
      <c r="AV132" s="336"/>
      <c r="AW132" s="336"/>
      <c r="AX132" s="336">
        <f>SUMIF($G$16:$G$112,"1",$BO$16:$BO$112)</f>
        <v>5</v>
      </c>
      <c r="AY132" s="336"/>
      <c r="AZ132" s="336"/>
      <c r="BA132" s="336">
        <f>SUM(AO132:AZ132)</f>
        <v>40</v>
      </c>
      <c r="BB132" s="336"/>
      <c r="BC132" s="336"/>
      <c r="BD132" s="336"/>
      <c r="BE132" s="336"/>
      <c r="BF132" s="72"/>
      <c r="BG132" s="72"/>
      <c r="BI132" s="196" t="b">
        <f>AND(BQ14:BQ111)</f>
        <v>0</v>
      </c>
      <c r="BJ132" s="195"/>
      <c r="BK132" s="196"/>
      <c r="BL132" s="196"/>
      <c r="BM132" s="196"/>
      <c r="BN132" s="196"/>
      <c r="BO132" s="196"/>
      <c r="BP132" s="195"/>
      <c r="BQ132" s="195"/>
      <c r="BR132" s="36"/>
      <c r="BS132" s="36"/>
      <c r="BT132" s="36"/>
    </row>
    <row r="133" spans="1:72" ht="12.9" customHeight="1" x14ac:dyDescent="0.3">
      <c r="A133" s="25"/>
      <c r="B133" s="25"/>
      <c r="C133" s="25"/>
      <c r="E133" s="72"/>
      <c r="F133" s="72"/>
      <c r="G133" s="104" t="str">
        <f>IF($BI133,"þ","¨")</f>
        <v>¨</v>
      </c>
      <c r="H133" s="105"/>
      <c r="I133" s="412" t="s">
        <v>107</v>
      </c>
      <c r="J133" s="412"/>
      <c r="K133" s="412"/>
      <c r="L133" s="412"/>
      <c r="M133" s="412"/>
      <c r="N133" s="412"/>
      <c r="O133" s="412"/>
      <c r="P133" s="412"/>
      <c r="Q133" s="412"/>
      <c r="R133" s="412"/>
      <c r="S133" s="412"/>
      <c r="T133" s="412"/>
      <c r="U133" s="412"/>
      <c r="V133" s="412"/>
      <c r="W133" s="412"/>
      <c r="X133" s="412"/>
      <c r="Y133" s="412"/>
      <c r="Z133" s="412"/>
      <c r="AA133" s="412"/>
      <c r="AB133" s="412"/>
      <c r="AC133" s="412"/>
      <c r="AD133" s="412"/>
      <c r="AE133" s="412"/>
      <c r="AF133" s="412"/>
      <c r="AG133" s="412"/>
      <c r="AH133" s="412"/>
      <c r="AI133" s="72"/>
      <c r="AJ133" s="72"/>
      <c r="AK133" s="278" t="s">
        <v>108</v>
      </c>
      <c r="AL133" s="278"/>
      <c r="AM133" s="278"/>
      <c r="AN133" s="278"/>
      <c r="AO133" s="336">
        <f>SUMIF($G$16:$G$112,"2",$BL$16:$BL$112)</f>
        <v>0</v>
      </c>
      <c r="AP133" s="336"/>
      <c r="AQ133" s="336"/>
      <c r="AR133" s="336">
        <f>SUMIF($G$16:$G$112,"2",$BM$16:$BM$112)</f>
        <v>15</v>
      </c>
      <c r="AS133" s="336"/>
      <c r="AT133" s="336"/>
      <c r="AU133" s="336">
        <f>SUMIF($G$16:$G$112,"2",$BN$16:$BN$112)</f>
        <v>15</v>
      </c>
      <c r="AV133" s="336"/>
      <c r="AW133" s="336"/>
      <c r="AX133" s="336">
        <f>SUMIF($G$16:$G$112,"2",$BO$16:$BO$112)</f>
        <v>15</v>
      </c>
      <c r="AY133" s="336"/>
      <c r="AZ133" s="336"/>
      <c r="BA133" s="336">
        <f>SUM(AO133:AZ133)</f>
        <v>45</v>
      </c>
      <c r="BB133" s="336"/>
      <c r="BC133" s="336"/>
      <c r="BD133" s="336"/>
      <c r="BE133" s="336"/>
      <c r="BF133" s="72"/>
      <c r="BG133" s="72"/>
      <c r="BI133" s="196" t="b">
        <f>$BA$134&gt;=120</f>
        <v>0</v>
      </c>
      <c r="BJ133" s="195"/>
      <c r="BK133" s="196"/>
      <c r="BL133" s="196"/>
      <c r="BM133" s="196"/>
      <c r="BN133" s="196"/>
      <c r="BO133" s="196"/>
      <c r="BP133" s="195"/>
      <c r="BQ133" s="195"/>
      <c r="BR133" s="36"/>
      <c r="BS133" s="36"/>
      <c r="BT133" s="36"/>
    </row>
    <row r="134" spans="1:72" ht="12.9" customHeight="1" x14ac:dyDescent="0.3">
      <c r="A134" s="25"/>
      <c r="B134" s="25"/>
      <c r="C134" s="25"/>
      <c r="E134" s="72"/>
      <c r="G134" s="104" t="str">
        <f>IF($BI134,"þ","¨")</f>
        <v>þ</v>
      </c>
      <c r="H134" s="105"/>
      <c r="I134" s="412" t="s">
        <v>109</v>
      </c>
      <c r="J134" s="412"/>
      <c r="K134" s="412"/>
      <c r="L134" s="412"/>
      <c r="M134" s="412"/>
      <c r="N134" s="412"/>
      <c r="O134" s="412"/>
      <c r="P134" s="412"/>
      <c r="Q134" s="412"/>
      <c r="R134" s="412"/>
      <c r="S134" s="412"/>
      <c r="T134" s="412"/>
      <c r="U134" s="412"/>
      <c r="V134" s="412"/>
      <c r="W134" s="412"/>
      <c r="X134" s="412"/>
      <c r="Y134" s="412"/>
      <c r="Z134" s="412"/>
      <c r="AA134" s="412"/>
      <c r="AB134" s="412"/>
      <c r="AC134" s="412"/>
      <c r="AD134" s="412"/>
      <c r="AE134" s="412"/>
      <c r="AF134" s="412"/>
      <c r="AG134" s="412"/>
      <c r="AH134" s="412"/>
      <c r="AI134" s="72"/>
      <c r="AJ134" s="72"/>
      <c r="AK134" s="333" t="s">
        <v>110</v>
      </c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211">
        <f>SUM(BA132:BE133)</f>
        <v>85</v>
      </c>
      <c r="BB134" s="211"/>
      <c r="BC134" s="211"/>
      <c r="BD134" s="211"/>
      <c r="BE134" s="211"/>
      <c r="BF134" s="72"/>
      <c r="BG134" s="72"/>
      <c r="BI134" s="196" t="b">
        <f>AND($BL116:$BL123)</f>
        <v>1</v>
      </c>
      <c r="BJ134" s="195"/>
      <c r="BK134" s="196"/>
      <c r="BL134" s="196"/>
      <c r="BM134" s="196"/>
      <c r="BN134" s="196"/>
      <c r="BO134" s="196"/>
      <c r="BP134" s="195"/>
      <c r="BQ134" s="195"/>
      <c r="BR134" s="36"/>
      <c r="BS134" s="36"/>
      <c r="BT134" s="36"/>
    </row>
    <row r="135" spans="1:72" ht="12.9" customHeight="1" x14ac:dyDescent="0.3">
      <c r="A135" s="25"/>
      <c r="B135" s="25"/>
      <c r="C135" s="25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K135" s="80" t="s">
        <v>111</v>
      </c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I135" s="195"/>
      <c r="BJ135" s="195"/>
      <c r="BK135" s="196"/>
      <c r="BL135" s="196"/>
      <c r="BM135" s="196"/>
      <c r="BN135" s="196"/>
      <c r="BO135" s="196"/>
      <c r="BP135" s="195"/>
      <c r="BQ135" s="195"/>
      <c r="BR135" s="36"/>
      <c r="BS135" s="36"/>
      <c r="BT135" s="36"/>
    </row>
    <row r="136" spans="1:72" ht="12.9" customHeight="1" x14ac:dyDescent="0.3">
      <c r="A136" s="25"/>
      <c r="B136" s="25"/>
      <c r="C136" s="25"/>
      <c r="E136" s="72"/>
      <c r="F136" s="72"/>
      <c r="G136" s="84" t="s">
        <v>112</v>
      </c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72"/>
      <c r="BF136" s="72"/>
      <c r="BG136" s="88"/>
      <c r="BI136" s="195"/>
      <c r="BJ136" s="195"/>
      <c r="BK136" s="196"/>
      <c r="BL136" s="196"/>
      <c r="BM136" s="196"/>
      <c r="BN136" s="196"/>
      <c r="BO136" s="196"/>
      <c r="BP136" s="195"/>
      <c r="BQ136" s="195"/>
      <c r="BR136" s="36"/>
      <c r="BS136" s="36"/>
      <c r="BT136" s="36"/>
    </row>
    <row r="137" spans="1:72" ht="12.9" customHeight="1" x14ac:dyDescent="0.3">
      <c r="A137" s="25"/>
      <c r="B137" s="25"/>
      <c r="C137" s="25"/>
      <c r="E137" s="72"/>
      <c r="F137" s="72"/>
      <c r="G137" s="406"/>
      <c r="H137" s="407"/>
      <c r="I137" s="407"/>
      <c r="J137" s="407"/>
      <c r="K137" s="407"/>
      <c r="L137" s="407"/>
      <c r="M137" s="407"/>
      <c r="N137" s="407"/>
      <c r="O137" s="407"/>
      <c r="P137" s="407"/>
      <c r="Q137" s="407"/>
      <c r="R137" s="407"/>
      <c r="S137" s="407"/>
      <c r="T137" s="407"/>
      <c r="U137" s="407"/>
      <c r="V137" s="407"/>
      <c r="W137" s="407"/>
      <c r="X137" s="407"/>
      <c r="Y137" s="407"/>
      <c r="Z137" s="407"/>
      <c r="AA137" s="407"/>
      <c r="AB137" s="407"/>
      <c r="AC137" s="407"/>
      <c r="AD137" s="407"/>
      <c r="AE137" s="407"/>
      <c r="AF137" s="407"/>
      <c r="AG137" s="407"/>
      <c r="AH137" s="407"/>
      <c r="AI137" s="407"/>
      <c r="AJ137" s="407"/>
      <c r="AK137" s="407"/>
      <c r="AL137" s="407"/>
      <c r="AM137" s="407"/>
      <c r="AN137" s="407"/>
      <c r="AO137" s="407"/>
      <c r="AP137" s="407"/>
      <c r="AQ137" s="407"/>
      <c r="AR137" s="407"/>
      <c r="AS137" s="407"/>
      <c r="AT137" s="407"/>
      <c r="AU137" s="407"/>
      <c r="AV137" s="407"/>
      <c r="AW137" s="407"/>
      <c r="AX137" s="407"/>
      <c r="AY137" s="407"/>
      <c r="AZ137" s="407"/>
      <c r="BA137" s="407"/>
      <c r="BB137" s="407"/>
      <c r="BC137" s="407"/>
      <c r="BD137" s="407"/>
      <c r="BE137" s="408"/>
      <c r="BF137" s="72"/>
      <c r="BG137" s="89"/>
      <c r="BI137" s="195"/>
      <c r="BJ137" s="195"/>
      <c r="BK137" s="196"/>
      <c r="BL137" s="196"/>
      <c r="BM137" s="196"/>
      <c r="BN137" s="196"/>
      <c r="BO137" s="196"/>
      <c r="BP137" s="195"/>
      <c r="BQ137" s="195"/>
      <c r="BR137" s="36"/>
      <c r="BS137" s="36"/>
      <c r="BT137" s="36"/>
    </row>
    <row r="138" spans="1:72" ht="12.9" customHeight="1" x14ac:dyDescent="0.3">
      <c r="A138" s="25"/>
      <c r="B138" s="25"/>
      <c r="C138" s="25"/>
      <c r="E138" s="88"/>
      <c r="F138" s="72"/>
      <c r="G138" s="409"/>
      <c r="H138" s="410"/>
      <c r="I138" s="410"/>
      <c r="J138" s="410"/>
      <c r="K138" s="410"/>
      <c r="L138" s="410"/>
      <c r="M138" s="410"/>
      <c r="N138" s="410"/>
      <c r="O138" s="410"/>
      <c r="P138" s="410"/>
      <c r="Q138" s="410"/>
      <c r="R138" s="410"/>
      <c r="S138" s="410"/>
      <c r="T138" s="410"/>
      <c r="U138" s="410"/>
      <c r="V138" s="410"/>
      <c r="W138" s="410"/>
      <c r="X138" s="410"/>
      <c r="Y138" s="410"/>
      <c r="Z138" s="410"/>
      <c r="AA138" s="410"/>
      <c r="AB138" s="410"/>
      <c r="AC138" s="410"/>
      <c r="AD138" s="410"/>
      <c r="AE138" s="410"/>
      <c r="AF138" s="410"/>
      <c r="AG138" s="410"/>
      <c r="AH138" s="410"/>
      <c r="AI138" s="410"/>
      <c r="AJ138" s="410"/>
      <c r="AK138" s="410"/>
      <c r="AL138" s="410"/>
      <c r="AM138" s="410"/>
      <c r="AN138" s="410"/>
      <c r="AO138" s="410"/>
      <c r="AP138" s="410"/>
      <c r="AQ138" s="410"/>
      <c r="AR138" s="410"/>
      <c r="AS138" s="410"/>
      <c r="AT138" s="410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1"/>
      <c r="BF138" s="72"/>
      <c r="BG138" s="88"/>
      <c r="BI138" s="195"/>
      <c r="BJ138" s="205"/>
      <c r="BK138" s="196"/>
      <c r="BL138" s="196"/>
      <c r="BM138" s="196"/>
      <c r="BN138" s="196"/>
      <c r="BO138" s="196"/>
      <c r="BP138" s="195"/>
      <c r="BQ138" s="195"/>
      <c r="BR138" s="36"/>
      <c r="BS138" s="36"/>
      <c r="BT138" s="36"/>
    </row>
    <row r="139" spans="1:72" ht="12.9" customHeight="1" x14ac:dyDescent="0.3">
      <c r="A139" s="33"/>
      <c r="B139" s="33"/>
      <c r="C139" s="33"/>
      <c r="D139" s="106"/>
      <c r="E139" s="88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88"/>
      <c r="BH139" s="106"/>
      <c r="BI139" s="206"/>
      <c r="BJ139" s="195"/>
      <c r="BK139" s="196"/>
      <c r="BL139" s="196"/>
      <c r="BM139" s="196"/>
      <c r="BN139" s="196"/>
      <c r="BO139" s="196"/>
      <c r="BP139" s="195"/>
      <c r="BQ139" s="195"/>
      <c r="BR139" s="36"/>
      <c r="BS139" s="36"/>
      <c r="BT139" s="36"/>
    </row>
    <row r="140" spans="1:72" ht="12.9" customHeight="1" x14ac:dyDescent="0.3">
      <c r="A140" s="33"/>
      <c r="B140" s="33"/>
      <c r="C140" s="33"/>
      <c r="D140" s="106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106"/>
      <c r="BI140" s="206"/>
      <c r="BJ140" s="195"/>
      <c r="BK140" s="196"/>
      <c r="BL140" s="196"/>
      <c r="BM140" s="196"/>
      <c r="BN140" s="196"/>
      <c r="BO140" s="196"/>
      <c r="BP140" s="195"/>
      <c r="BQ140" s="195"/>
      <c r="BR140" s="36"/>
      <c r="BS140" s="36"/>
      <c r="BT140" s="36"/>
    </row>
    <row r="141" spans="1:72" ht="12.9" customHeight="1" x14ac:dyDescent="0.3">
      <c r="A141" s="25"/>
      <c r="B141" s="25"/>
      <c r="C141" s="25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I141" s="195"/>
      <c r="BJ141" s="195"/>
      <c r="BK141" s="196"/>
      <c r="BL141" s="196"/>
      <c r="BM141" s="196"/>
      <c r="BN141" s="196"/>
      <c r="BO141" s="196"/>
      <c r="BP141" s="195"/>
      <c r="BQ141" s="195"/>
      <c r="BR141" s="36"/>
      <c r="BS141" s="36"/>
      <c r="BT141" s="36"/>
    </row>
    <row r="142" spans="1:72" ht="12.9" customHeight="1" x14ac:dyDescent="0.3">
      <c r="A142" s="33"/>
      <c r="B142" s="33"/>
      <c r="C142" s="33"/>
      <c r="D142" s="106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106"/>
      <c r="BI142" s="206"/>
      <c r="BJ142" s="207"/>
      <c r="BK142" s="196"/>
      <c r="BL142" s="196"/>
      <c r="BM142" s="196"/>
      <c r="BN142" s="196"/>
      <c r="BO142" s="196"/>
      <c r="BP142" s="195"/>
      <c r="BQ142" s="195"/>
      <c r="BR142" s="36"/>
      <c r="BS142" s="36"/>
      <c r="BT142" s="36"/>
    </row>
    <row r="143" spans="1:72" ht="12.9" customHeight="1" x14ac:dyDescent="0.3">
      <c r="A143" s="33"/>
      <c r="B143" s="33"/>
      <c r="C143" s="33"/>
      <c r="D143" s="106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106"/>
      <c r="BI143" s="206"/>
      <c r="BJ143" s="195"/>
      <c r="BK143" s="196"/>
      <c r="BL143" s="196"/>
      <c r="BM143" s="196"/>
      <c r="BN143" s="196"/>
      <c r="BO143" s="196"/>
      <c r="BP143" s="195"/>
      <c r="BQ143" s="195"/>
      <c r="BR143" s="36"/>
      <c r="BS143" s="36"/>
      <c r="BT143" s="36"/>
    </row>
    <row r="144" spans="1:72" ht="12.9" customHeight="1" x14ac:dyDescent="0.3">
      <c r="A144" s="33"/>
      <c r="B144" s="33"/>
      <c r="C144" s="33"/>
      <c r="D144" s="106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106"/>
      <c r="BI144" s="206"/>
      <c r="BJ144" s="195"/>
      <c r="BK144" s="196"/>
      <c r="BL144" s="196"/>
      <c r="BM144" s="196"/>
      <c r="BN144" s="196"/>
      <c r="BO144" s="196"/>
      <c r="BP144" s="195"/>
      <c r="BQ144" s="195"/>
      <c r="BR144" s="36"/>
      <c r="BS144" s="36"/>
      <c r="BT144" s="36"/>
    </row>
    <row r="145" spans="1:72" ht="12.9" customHeight="1" x14ac:dyDescent="0.3">
      <c r="A145" s="33"/>
      <c r="B145" s="33"/>
      <c r="C145" s="33"/>
      <c r="D145" s="106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106"/>
      <c r="BI145" s="206"/>
      <c r="BJ145" s="195"/>
      <c r="BK145" s="196"/>
      <c r="BL145" s="196"/>
      <c r="BM145" s="196"/>
      <c r="BN145" s="196"/>
      <c r="BO145" s="196"/>
      <c r="BP145" s="195"/>
      <c r="BQ145" s="195"/>
      <c r="BR145" s="36"/>
      <c r="BS145" s="36"/>
      <c r="BT145" s="36"/>
    </row>
    <row r="146" spans="1:72" ht="12.9" customHeight="1" x14ac:dyDescent="0.3">
      <c r="A146" s="33"/>
      <c r="B146" s="33"/>
      <c r="C146" s="33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I146" s="195"/>
      <c r="BJ146" s="195"/>
      <c r="BK146" s="196"/>
      <c r="BL146" s="196"/>
      <c r="BM146" s="196"/>
      <c r="BN146" s="196"/>
      <c r="BO146" s="196"/>
      <c r="BP146" s="195"/>
      <c r="BQ146" s="195"/>
      <c r="BR146" s="36"/>
      <c r="BS146" s="36"/>
      <c r="BT146" s="36"/>
    </row>
    <row r="147" spans="1:72" ht="12.9" customHeight="1" x14ac:dyDescent="0.3">
      <c r="A147" s="25"/>
      <c r="B147" s="25"/>
      <c r="C147" s="25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I147" s="195"/>
      <c r="BJ147" s="195"/>
      <c r="BK147" s="196"/>
      <c r="BL147" s="196"/>
      <c r="BM147" s="196"/>
      <c r="BN147" s="196"/>
      <c r="BO147" s="196"/>
      <c r="BP147" s="195"/>
      <c r="BQ147" s="195"/>
      <c r="BR147" s="36"/>
      <c r="BS147" s="36"/>
      <c r="BT147" s="36"/>
    </row>
    <row r="148" spans="1:72" ht="12.9" customHeight="1" x14ac:dyDescent="0.3">
      <c r="A148" s="25"/>
      <c r="B148" s="25"/>
      <c r="C148" s="25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I148" s="195"/>
      <c r="BJ148" s="195"/>
      <c r="BK148" s="196"/>
      <c r="BL148" s="196"/>
      <c r="BM148" s="196"/>
      <c r="BN148" s="196"/>
      <c r="BO148" s="196"/>
      <c r="BP148" s="195"/>
      <c r="BQ148" s="195"/>
      <c r="BR148" s="36"/>
      <c r="BS148" s="36"/>
      <c r="BT148" s="36"/>
    </row>
    <row r="149" spans="1:72" ht="12.9" customHeight="1" x14ac:dyDescent="0.3">
      <c r="A149" s="25"/>
      <c r="B149" s="25"/>
      <c r="C149" s="25"/>
      <c r="E149" s="88"/>
      <c r="F149" s="72"/>
      <c r="G149" s="72"/>
      <c r="H149" s="72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72"/>
      <c r="BG149" s="88"/>
      <c r="BI149" s="195"/>
      <c r="BJ149" s="195"/>
      <c r="BK149" s="196"/>
      <c r="BL149" s="196"/>
      <c r="BM149" s="196"/>
      <c r="BN149" s="196"/>
      <c r="BO149" s="196"/>
      <c r="BP149" s="195"/>
      <c r="BQ149" s="195"/>
      <c r="BR149" s="36"/>
      <c r="BS149" s="36"/>
      <c r="BT149" s="36"/>
    </row>
    <row r="150" spans="1:72" ht="12.9" customHeight="1" x14ac:dyDescent="0.3">
      <c r="A150" s="25"/>
      <c r="B150" s="25"/>
      <c r="C150" s="25"/>
      <c r="E150" s="88"/>
      <c r="F150" s="72"/>
      <c r="G150" s="84" t="s">
        <v>0</v>
      </c>
      <c r="H150" s="84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88"/>
      <c r="BG150" s="88"/>
      <c r="BI150" s="195"/>
      <c r="BJ150" s="195"/>
      <c r="BK150" s="196"/>
      <c r="BL150" s="196"/>
      <c r="BM150" s="196"/>
      <c r="BN150" s="196"/>
      <c r="BO150" s="196"/>
      <c r="BP150" s="195"/>
      <c r="BQ150" s="195"/>
      <c r="BR150" s="36"/>
      <c r="BS150" s="36"/>
      <c r="BT150" s="36"/>
    </row>
    <row r="151" spans="1:72" ht="12.9" customHeight="1" x14ac:dyDescent="0.3">
      <c r="A151" s="25"/>
      <c r="B151" s="25"/>
      <c r="C151" s="25"/>
      <c r="E151" s="88"/>
      <c r="F151" s="72"/>
      <c r="G151" s="72"/>
      <c r="H151" s="107" t="str">
        <f>Instructions!$A$2</f>
        <v>1. Fill in the form and save as PDF with name:</v>
      </c>
      <c r="I151" s="140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72"/>
      <c r="AB151" s="84"/>
      <c r="AC151" s="84"/>
      <c r="AD151" s="84"/>
      <c r="AE151" s="84"/>
      <c r="AF151" s="84"/>
      <c r="AG151" s="84"/>
      <c r="AH151" s="84"/>
      <c r="AI151" s="84"/>
      <c r="AJ151" s="141" t="str">
        <f>Instructions!$A$3</f>
        <v>Please enter a name and student number in the form!</v>
      </c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8"/>
      <c r="BG151" s="88"/>
      <c r="BI151" s="195"/>
      <c r="BJ151" s="195"/>
      <c r="BK151" s="196"/>
      <c r="BL151" s="196"/>
      <c r="BM151" s="196"/>
      <c r="BN151" s="196"/>
      <c r="BO151" s="196"/>
      <c r="BP151" s="195"/>
      <c r="BQ151" s="195"/>
      <c r="BR151" s="36"/>
      <c r="BS151" s="36"/>
      <c r="BT151" s="36"/>
    </row>
    <row r="152" spans="1:72" ht="12.9" customHeight="1" x14ac:dyDescent="0.3">
      <c r="A152" s="25"/>
      <c r="B152" s="25"/>
      <c r="C152" s="25"/>
      <c r="E152" s="88"/>
      <c r="F152" s="72"/>
      <c r="G152" s="72"/>
      <c r="H152" s="107" t="str">
        <f>Instructions!$A$4</f>
        <v>2. Check the form one last time and digitally sign the PDF form.</v>
      </c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88"/>
      <c r="BG152" s="88"/>
      <c r="BI152" s="195"/>
      <c r="BJ152" s="195"/>
      <c r="BK152" s="196"/>
      <c r="BL152" s="196"/>
      <c r="BM152" s="196"/>
      <c r="BN152" s="196"/>
      <c r="BO152" s="196"/>
      <c r="BP152" s="195"/>
      <c r="BQ152" s="195"/>
      <c r="BR152" s="36"/>
      <c r="BS152" s="36"/>
      <c r="BT152" s="36"/>
    </row>
    <row r="153" spans="1:72" ht="12.9" customHeight="1" x14ac:dyDescent="0.3">
      <c r="A153" s="25"/>
      <c r="B153" s="25"/>
      <c r="C153" s="25"/>
      <c r="E153" s="88"/>
      <c r="F153" s="72"/>
      <c r="G153" s="72"/>
      <c r="H153" s="107" t="str">
        <f>Instructions!$A$5</f>
        <v>3. Send your signed PDF form to MSc coordinator for approval:</v>
      </c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72"/>
      <c r="AJ153" s="423" t="s">
        <v>226</v>
      </c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88"/>
      <c r="BI153" s="195"/>
      <c r="BJ153" s="195"/>
      <c r="BK153" s="196"/>
      <c r="BL153" s="196"/>
      <c r="BM153" s="196"/>
      <c r="BN153" s="196"/>
      <c r="BO153" s="196"/>
      <c r="BP153" s="195"/>
      <c r="BQ153" s="195"/>
      <c r="BR153" s="36"/>
      <c r="BS153" s="36"/>
      <c r="BT153" s="36"/>
    </row>
    <row r="154" spans="1:72" ht="12.9" customHeight="1" x14ac:dyDescent="0.3">
      <c r="A154" s="25"/>
      <c r="B154" s="25"/>
      <c r="C154" s="25"/>
      <c r="E154" s="72"/>
      <c r="F154" s="72"/>
      <c r="G154" s="72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23"/>
      <c r="AA154" s="88"/>
      <c r="AB154" s="88"/>
      <c r="AC154" s="88"/>
      <c r="AD154" s="88"/>
      <c r="AE154" s="88"/>
      <c r="AF154" s="88"/>
      <c r="AG154" s="88"/>
      <c r="AH154" s="88"/>
      <c r="AI154" s="72"/>
      <c r="AJ154" s="72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72"/>
      <c r="BI154" s="195"/>
      <c r="BJ154" s="195"/>
      <c r="BK154" s="196"/>
      <c r="BL154" s="196"/>
      <c r="BM154" s="196"/>
      <c r="BN154" s="196"/>
      <c r="BO154" s="196"/>
      <c r="BP154" s="195"/>
      <c r="BQ154" s="195"/>
      <c r="BR154" s="36"/>
      <c r="BS154" s="36"/>
      <c r="BT154" s="36"/>
    </row>
    <row r="155" spans="1:72" ht="12.9" customHeight="1" x14ac:dyDescent="0.3">
      <c r="A155" s="25"/>
      <c r="B155" s="25"/>
      <c r="C155" s="25"/>
      <c r="E155" s="72"/>
      <c r="F155" s="72"/>
      <c r="G155" s="72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23"/>
      <c r="AD155" s="107"/>
      <c r="AE155" s="107"/>
      <c r="AF155" s="107"/>
      <c r="AG155" s="107"/>
      <c r="AH155" s="107"/>
      <c r="AI155" s="72"/>
      <c r="AJ155" s="72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72"/>
      <c r="BI155" s="195"/>
      <c r="BJ155" s="195"/>
      <c r="BK155" s="196"/>
      <c r="BL155" s="196"/>
      <c r="BM155" s="196"/>
      <c r="BN155" s="196"/>
      <c r="BO155" s="196"/>
      <c r="BP155" s="195"/>
      <c r="BQ155" s="195"/>
      <c r="BR155" s="36"/>
      <c r="BS155" s="36"/>
      <c r="BT155" s="36"/>
    </row>
    <row r="156" spans="1:72" ht="12.9" customHeight="1" x14ac:dyDescent="0.3">
      <c r="A156" s="25"/>
      <c r="B156" s="25"/>
      <c r="C156" s="25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I156" s="195"/>
      <c r="BJ156" s="195"/>
      <c r="BK156" s="196"/>
      <c r="BL156" s="196"/>
      <c r="BM156" s="196"/>
      <c r="BN156" s="196"/>
      <c r="BO156" s="196"/>
      <c r="BP156" s="195"/>
      <c r="BQ156" s="195"/>
      <c r="BR156" s="36"/>
      <c r="BS156" s="36"/>
      <c r="BT156" s="36"/>
    </row>
    <row r="157" spans="1:72" ht="12.9" customHeight="1" x14ac:dyDescent="0.3">
      <c r="A157" s="25"/>
      <c r="B157" s="25"/>
      <c r="C157" s="25"/>
      <c r="E157" s="72"/>
      <c r="F157" s="108"/>
      <c r="G157" s="109" t="s">
        <v>113</v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1"/>
      <c r="S157" s="111"/>
      <c r="T157" s="112"/>
      <c r="U157" s="112"/>
      <c r="V157" s="113"/>
      <c r="W157" s="114"/>
      <c r="X157" s="109" t="s">
        <v>114</v>
      </c>
      <c r="Y157" s="115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2"/>
      <c r="AL157" s="112"/>
      <c r="AM157" s="112"/>
      <c r="AN157" s="112"/>
      <c r="AO157" s="113"/>
      <c r="AP157" s="114"/>
      <c r="AQ157" s="109" t="s">
        <v>115</v>
      </c>
      <c r="AR157" s="115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3"/>
      <c r="BG157" s="72"/>
      <c r="BI157" s="195"/>
      <c r="BJ157" s="195"/>
      <c r="BK157" s="196"/>
      <c r="BL157" s="196"/>
      <c r="BM157" s="196"/>
      <c r="BN157" s="196"/>
      <c r="BO157" s="196"/>
      <c r="BP157" s="195"/>
      <c r="BQ157" s="195"/>
      <c r="BR157" s="36"/>
      <c r="BS157" s="36"/>
      <c r="BT157" s="36"/>
    </row>
    <row r="158" spans="1:72" ht="12.9" customHeight="1" x14ac:dyDescent="0.3">
      <c r="A158" s="25"/>
      <c r="B158" s="25"/>
      <c r="C158" s="25"/>
      <c r="E158" s="72"/>
      <c r="F158" s="117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72"/>
      <c r="U158" s="72"/>
      <c r="V158" s="118"/>
      <c r="W158" s="117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118"/>
      <c r="AP158" s="117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118"/>
      <c r="BG158" s="72"/>
      <c r="BI158" s="195"/>
      <c r="BJ158" s="195"/>
      <c r="BK158" s="196"/>
      <c r="BL158" s="196"/>
      <c r="BM158" s="196"/>
      <c r="BN158" s="196"/>
      <c r="BO158" s="196"/>
      <c r="BP158" s="195"/>
      <c r="BQ158" s="195"/>
      <c r="BR158" s="36"/>
      <c r="BS158" s="36"/>
      <c r="BT158" s="36"/>
    </row>
    <row r="159" spans="1:72" ht="12.9" customHeight="1" x14ac:dyDescent="0.3">
      <c r="A159" s="25"/>
      <c r="B159" s="25"/>
      <c r="C159" s="25"/>
      <c r="E159" s="72"/>
      <c r="F159" s="119"/>
      <c r="G159" s="335" t="s">
        <v>116</v>
      </c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120"/>
      <c r="W159" s="117"/>
      <c r="X159" s="335" t="str">
        <f>IF(ISBLANK($L$6),"(fill in name at the top of this form)",$L$6)</f>
        <v>(fill in name at the top of this form)</v>
      </c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118"/>
      <c r="AP159" s="117"/>
      <c r="AQ159" s="335" t="s">
        <v>117</v>
      </c>
      <c r="AR159" s="335"/>
      <c r="AS159" s="335"/>
      <c r="AT159" s="335"/>
      <c r="AU159" s="335"/>
      <c r="AV159" s="335"/>
      <c r="AW159" s="335"/>
      <c r="AX159" s="335"/>
      <c r="AY159" s="335"/>
      <c r="AZ159" s="335"/>
      <c r="BA159" s="335"/>
      <c r="BB159" s="335"/>
      <c r="BC159" s="335"/>
      <c r="BD159" s="335"/>
      <c r="BE159" s="335"/>
      <c r="BF159" s="118"/>
      <c r="BG159" s="72"/>
      <c r="BI159" s="195"/>
      <c r="BJ159" s="195"/>
      <c r="BK159" s="196"/>
      <c r="BL159" s="196"/>
      <c r="BM159" s="196"/>
      <c r="BN159" s="196"/>
      <c r="BO159" s="196"/>
      <c r="BP159" s="195"/>
      <c r="BQ159" s="195"/>
      <c r="BR159" s="36"/>
      <c r="BS159" s="36"/>
      <c r="BT159" s="36"/>
    </row>
    <row r="160" spans="1:72" ht="12.9" customHeight="1" x14ac:dyDescent="0.3">
      <c r="A160" s="25"/>
      <c r="B160" s="25"/>
      <c r="C160" s="25"/>
      <c r="E160" s="72"/>
      <c r="F160" s="117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118"/>
      <c r="W160" s="117"/>
      <c r="X160" s="402"/>
      <c r="Y160" s="402"/>
      <c r="Z160" s="402"/>
      <c r="AA160" s="402"/>
      <c r="AB160" s="402"/>
      <c r="AC160" s="402"/>
      <c r="AD160" s="402"/>
      <c r="AE160" s="402"/>
      <c r="AF160" s="402"/>
      <c r="AG160" s="402"/>
      <c r="AH160" s="402"/>
      <c r="AI160" s="402"/>
      <c r="AJ160" s="402"/>
      <c r="AK160" s="402"/>
      <c r="AL160" s="402"/>
      <c r="AM160" s="402"/>
      <c r="AN160" s="402"/>
      <c r="AO160" s="118"/>
      <c r="AP160" s="117"/>
      <c r="AQ160" s="402"/>
      <c r="AR160" s="402"/>
      <c r="AS160" s="402"/>
      <c r="AT160" s="402"/>
      <c r="AU160" s="402"/>
      <c r="AV160" s="402"/>
      <c r="AW160" s="402"/>
      <c r="AX160" s="402"/>
      <c r="AY160" s="402"/>
      <c r="AZ160" s="402"/>
      <c r="BA160" s="402"/>
      <c r="BB160" s="402"/>
      <c r="BC160" s="402"/>
      <c r="BD160" s="402"/>
      <c r="BE160" s="402"/>
      <c r="BF160" s="118"/>
      <c r="BG160" s="72"/>
      <c r="BI160" s="198"/>
      <c r="BJ160" s="195"/>
      <c r="BK160" s="196"/>
      <c r="BL160" s="196"/>
      <c r="BM160" s="196"/>
      <c r="BN160" s="196"/>
      <c r="BO160" s="196"/>
      <c r="BP160" s="195"/>
      <c r="BQ160" s="195"/>
      <c r="BR160" s="36"/>
      <c r="BS160" s="36"/>
      <c r="BT160" s="36"/>
    </row>
    <row r="161" spans="1:72" ht="12.9" customHeight="1" x14ac:dyDescent="0.3">
      <c r="A161" s="25"/>
      <c r="B161" s="25"/>
      <c r="C161" s="25"/>
      <c r="E161" s="72"/>
      <c r="F161" s="117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118"/>
      <c r="W161" s="117"/>
      <c r="X161" s="402"/>
      <c r="Y161" s="402"/>
      <c r="Z161" s="402"/>
      <c r="AA161" s="402"/>
      <c r="AB161" s="402"/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402"/>
      <c r="AO161" s="118"/>
      <c r="AP161" s="117"/>
      <c r="AQ161" s="402"/>
      <c r="AR161" s="402"/>
      <c r="AS161" s="402"/>
      <c r="AT161" s="402"/>
      <c r="AU161" s="402"/>
      <c r="AV161" s="402"/>
      <c r="AW161" s="402"/>
      <c r="AX161" s="402"/>
      <c r="AY161" s="402"/>
      <c r="AZ161" s="402"/>
      <c r="BA161" s="402"/>
      <c r="BB161" s="402"/>
      <c r="BC161" s="402"/>
      <c r="BD161" s="402"/>
      <c r="BE161" s="402"/>
      <c r="BF161" s="118"/>
      <c r="BG161" s="72"/>
      <c r="BI161" s="195"/>
      <c r="BJ161" s="195"/>
      <c r="BK161" s="196"/>
      <c r="BL161" s="196"/>
      <c r="BM161" s="196"/>
      <c r="BN161" s="196"/>
      <c r="BO161" s="196"/>
      <c r="BP161" s="195"/>
      <c r="BQ161" s="195"/>
      <c r="BR161" s="36"/>
      <c r="BS161" s="36"/>
      <c r="BT161" s="36"/>
    </row>
    <row r="162" spans="1:72" ht="12.9" customHeight="1" x14ac:dyDescent="0.3">
      <c r="A162" s="25"/>
      <c r="B162" s="25"/>
      <c r="C162" s="25"/>
      <c r="E162" s="72"/>
      <c r="F162" s="117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118"/>
      <c r="W162" s="117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118"/>
      <c r="AP162" s="117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118"/>
      <c r="BG162" s="72"/>
      <c r="BI162" s="195"/>
      <c r="BJ162" s="195"/>
      <c r="BK162" s="196"/>
      <c r="BL162" s="196"/>
      <c r="BM162" s="196"/>
      <c r="BN162" s="196"/>
      <c r="BO162" s="196"/>
      <c r="BP162" s="195"/>
      <c r="BQ162" s="195"/>
      <c r="BR162" s="36"/>
      <c r="BS162" s="36"/>
      <c r="BT162" s="36"/>
    </row>
    <row r="163" spans="1:72" ht="12.9" customHeight="1" x14ac:dyDescent="0.3">
      <c r="A163" s="25"/>
      <c r="B163" s="25"/>
      <c r="C163" s="25"/>
      <c r="E163" s="72"/>
      <c r="F163" s="121"/>
      <c r="G163" s="122" t="s">
        <v>118</v>
      </c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3"/>
      <c r="W163" s="124"/>
      <c r="X163" s="122" t="s">
        <v>118</v>
      </c>
      <c r="Y163" s="125"/>
      <c r="Z163" s="122"/>
      <c r="AA163" s="400">
        <f ca="1">TODAY()</f>
        <v>45642</v>
      </c>
      <c r="AB163" s="400"/>
      <c r="AC163" s="400"/>
      <c r="AD163" s="400"/>
      <c r="AE163" s="400"/>
      <c r="AF163" s="400"/>
      <c r="AG163" s="400"/>
      <c r="AH163" s="400"/>
      <c r="AI163" s="400"/>
      <c r="AJ163" s="400"/>
      <c r="AK163" s="400"/>
      <c r="AL163" s="400"/>
      <c r="AM163" s="400"/>
      <c r="AN163" s="400"/>
      <c r="AO163" s="401"/>
      <c r="AP163" s="124"/>
      <c r="AQ163" s="122" t="s">
        <v>118</v>
      </c>
      <c r="AR163" s="125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6"/>
      <c r="BD163" s="126"/>
      <c r="BE163" s="122"/>
      <c r="BF163" s="123"/>
      <c r="BG163" s="72"/>
      <c r="BI163" s="195"/>
      <c r="BJ163" s="195"/>
      <c r="BK163" s="196"/>
      <c r="BL163" s="196"/>
      <c r="BM163" s="196"/>
      <c r="BN163" s="196"/>
      <c r="BO163" s="196"/>
      <c r="BP163" s="195"/>
      <c r="BQ163" s="195"/>
      <c r="BR163" s="36"/>
      <c r="BS163" s="36"/>
      <c r="BT163" s="36"/>
    </row>
    <row r="164" spans="1:72" ht="12.9" customHeight="1" x14ac:dyDescent="0.3">
      <c r="A164" s="25"/>
      <c r="B164" s="25"/>
      <c r="C164" s="25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88"/>
      <c r="AZ164" s="72"/>
      <c r="BA164" s="72"/>
      <c r="BB164" s="72"/>
      <c r="BC164" s="72"/>
      <c r="BD164" s="72"/>
      <c r="BE164" s="72"/>
      <c r="BF164" s="72"/>
      <c r="BG164" s="72"/>
      <c r="BI164" s="195"/>
      <c r="BJ164" s="195"/>
      <c r="BK164" s="196"/>
      <c r="BL164" s="196"/>
      <c r="BM164" s="196"/>
      <c r="BN164" s="196"/>
      <c r="BO164" s="196"/>
      <c r="BP164" s="195"/>
      <c r="BQ164" s="195"/>
      <c r="BR164" s="36"/>
      <c r="BS164" s="36"/>
      <c r="BT164" s="36"/>
    </row>
    <row r="165" spans="1:72" ht="12.9" customHeight="1" x14ac:dyDescent="0.3">
      <c r="A165" s="25"/>
      <c r="B165" s="25"/>
      <c r="C165" s="25"/>
      <c r="E165" s="72"/>
      <c r="F165" s="212" t="s">
        <v>119</v>
      </c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72"/>
      <c r="BI165" s="195"/>
      <c r="BJ165" s="195"/>
      <c r="BK165" s="196"/>
      <c r="BL165" s="196"/>
      <c r="BM165" s="196"/>
      <c r="BN165" s="196"/>
      <c r="BO165" s="196"/>
      <c r="BP165" s="195"/>
      <c r="BQ165" s="195"/>
      <c r="BR165" s="36"/>
      <c r="BS165" s="36"/>
      <c r="BT165" s="36"/>
    </row>
    <row r="166" spans="1:72" ht="12.9" customHeight="1" x14ac:dyDescent="0.3">
      <c r="A166" s="25"/>
      <c r="B166" s="25"/>
      <c r="C166" s="25"/>
      <c r="E166" s="72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72"/>
      <c r="BI166" s="195"/>
      <c r="BJ166" s="195"/>
      <c r="BK166" s="196"/>
      <c r="BL166" s="196"/>
      <c r="BM166" s="196"/>
      <c r="BN166" s="196"/>
      <c r="BO166" s="196"/>
      <c r="BP166" s="195"/>
      <c r="BQ166" s="195"/>
      <c r="BR166" s="36"/>
      <c r="BS166" s="36"/>
      <c r="BT166" s="36"/>
    </row>
    <row r="167" spans="1:72" ht="12.9" customHeight="1" x14ac:dyDescent="0.3">
      <c r="A167" s="25"/>
      <c r="B167" s="25"/>
      <c r="C167" s="25"/>
      <c r="E167" s="72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72"/>
      <c r="BI167" s="195"/>
      <c r="BJ167" s="195"/>
      <c r="BK167" s="196"/>
      <c r="BL167" s="196"/>
      <c r="BM167" s="196"/>
      <c r="BN167" s="196"/>
      <c r="BO167" s="196"/>
      <c r="BP167" s="195"/>
      <c r="BQ167" s="195"/>
      <c r="BR167" s="36"/>
      <c r="BS167" s="36"/>
      <c r="BT167" s="36"/>
    </row>
    <row r="168" spans="1:72" ht="12.9" customHeight="1" x14ac:dyDescent="0.3">
      <c r="A168" s="25"/>
      <c r="B168" s="25"/>
      <c r="C168" s="25"/>
      <c r="E168" s="72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72"/>
      <c r="BI168" s="195"/>
      <c r="BJ168" s="195"/>
      <c r="BK168" s="196"/>
      <c r="BL168" s="196"/>
      <c r="BM168" s="196"/>
      <c r="BN168" s="196"/>
      <c r="BO168" s="196"/>
      <c r="BP168" s="195"/>
      <c r="BQ168" s="195"/>
      <c r="BR168" s="36"/>
      <c r="BS168" s="36"/>
      <c r="BT168" s="36"/>
    </row>
    <row r="169" spans="1:72" ht="12.9" customHeight="1" x14ac:dyDescent="0.3">
      <c r="A169" s="25"/>
      <c r="B169" s="25"/>
      <c r="C169" s="25"/>
      <c r="E169" s="72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72"/>
      <c r="BI169" s="195"/>
      <c r="BJ169" s="195"/>
      <c r="BK169" s="196"/>
      <c r="BL169" s="196"/>
      <c r="BM169" s="196"/>
      <c r="BN169" s="196"/>
      <c r="BO169" s="196"/>
      <c r="BP169" s="195"/>
      <c r="BQ169" s="195"/>
      <c r="BR169" s="36"/>
      <c r="BS169" s="36"/>
      <c r="BT169" s="36"/>
    </row>
    <row r="170" spans="1:72" ht="12.9" customHeight="1" x14ac:dyDescent="0.3">
      <c r="A170" s="25"/>
      <c r="B170" s="25"/>
      <c r="C170" s="25"/>
      <c r="E170" s="72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88"/>
      <c r="BI170" s="195"/>
      <c r="BJ170" s="195"/>
      <c r="BK170" s="196"/>
      <c r="BL170" s="196"/>
      <c r="BM170" s="196"/>
      <c r="BN170" s="196"/>
      <c r="BO170" s="196"/>
      <c r="BP170" s="195"/>
      <c r="BQ170" s="195"/>
      <c r="BR170" s="36"/>
      <c r="BS170" s="36"/>
      <c r="BT170" s="36"/>
    </row>
    <row r="171" spans="1:72" ht="12.9" customHeight="1" x14ac:dyDescent="0.3">
      <c r="A171" s="25"/>
      <c r="B171" s="25"/>
      <c r="C171" s="25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88"/>
      <c r="BI171" s="195"/>
      <c r="BJ171" s="195"/>
      <c r="BK171" s="196"/>
      <c r="BL171" s="196"/>
      <c r="BM171" s="196"/>
      <c r="BN171" s="196"/>
      <c r="BO171" s="196"/>
      <c r="BP171" s="195"/>
      <c r="BQ171" s="195"/>
      <c r="BR171" s="36"/>
      <c r="BS171" s="36"/>
      <c r="BT171" s="36"/>
    </row>
    <row r="172" spans="1:72" ht="12.9" customHeight="1" x14ac:dyDescent="0.3">
      <c r="A172" s="25"/>
      <c r="B172" s="25"/>
      <c r="C172" s="25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88"/>
      <c r="BI172" s="195"/>
      <c r="BJ172" s="195"/>
      <c r="BK172" s="196"/>
      <c r="BL172" s="196"/>
      <c r="BM172" s="196"/>
      <c r="BN172" s="196"/>
      <c r="BO172" s="196"/>
      <c r="BP172" s="195"/>
      <c r="BQ172" s="195"/>
      <c r="BR172" s="36"/>
      <c r="BS172" s="36"/>
      <c r="BT172" s="36"/>
    </row>
    <row r="173" spans="1:72" ht="12.9" customHeight="1" x14ac:dyDescent="0.3">
      <c r="A173" s="25"/>
      <c r="B173" s="25"/>
      <c r="C173" s="25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88"/>
      <c r="BI173" s="195"/>
      <c r="BJ173" s="195"/>
      <c r="BK173" s="196"/>
      <c r="BL173" s="196"/>
      <c r="BM173" s="196"/>
      <c r="BN173" s="196"/>
      <c r="BO173" s="196"/>
      <c r="BP173" s="195"/>
      <c r="BQ173" s="195"/>
      <c r="BR173" s="36"/>
      <c r="BS173" s="36"/>
      <c r="BT173" s="36"/>
    </row>
    <row r="174" spans="1:72" ht="12.9" customHeight="1" x14ac:dyDescent="0.3">
      <c r="A174" s="25"/>
      <c r="B174" s="25"/>
      <c r="C174" s="25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I174" s="195"/>
      <c r="BJ174" s="195"/>
      <c r="BK174" s="196"/>
      <c r="BL174" s="196"/>
      <c r="BM174" s="196"/>
      <c r="BN174" s="196"/>
      <c r="BO174" s="196"/>
      <c r="BP174" s="195"/>
      <c r="BQ174" s="195"/>
      <c r="BR174" s="36"/>
      <c r="BS174" s="36"/>
      <c r="BT174" s="36"/>
    </row>
    <row r="175" spans="1:72" ht="12.9" customHeight="1" x14ac:dyDescent="0.3">
      <c r="A175" s="25"/>
      <c r="B175" s="25"/>
      <c r="C175" s="25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I175" s="195"/>
      <c r="BJ175" s="195"/>
      <c r="BK175" s="196"/>
      <c r="BL175" s="196"/>
      <c r="BM175" s="196"/>
      <c r="BN175" s="196"/>
      <c r="BO175" s="196"/>
      <c r="BP175" s="195"/>
      <c r="BQ175" s="195"/>
      <c r="BR175" s="36"/>
      <c r="BS175" s="36"/>
      <c r="BT175" s="36"/>
    </row>
    <row r="176" spans="1:72" ht="12.9" customHeight="1" x14ac:dyDescent="0.3">
      <c r="A176" s="25"/>
      <c r="B176" s="25"/>
      <c r="C176" s="25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I176" s="195"/>
      <c r="BJ176" s="195"/>
      <c r="BK176" s="196"/>
      <c r="BL176" s="196"/>
      <c r="BM176" s="196"/>
      <c r="BN176" s="196"/>
      <c r="BO176" s="196"/>
      <c r="BP176" s="195"/>
      <c r="BQ176" s="195"/>
      <c r="BR176" s="36"/>
      <c r="BS176" s="36"/>
      <c r="BT176" s="36"/>
    </row>
    <row r="177" spans="1:72" ht="12.9" customHeight="1" x14ac:dyDescent="0.3">
      <c r="A177" s="25"/>
      <c r="B177" s="25"/>
      <c r="C177" s="25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I177" s="195"/>
      <c r="BJ177" s="195"/>
      <c r="BK177" s="196"/>
      <c r="BL177" s="196"/>
      <c r="BM177" s="196"/>
      <c r="BN177" s="196"/>
      <c r="BO177" s="196"/>
      <c r="BP177" s="195"/>
      <c r="BQ177" s="195"/>
      <c r="BR177" s="36"/>
      <c r="BS177" s="36"/>
      <c r="BT177" s="36"/>
    </row>
    <row r="178" spans="1:72" ht="12.9" customHeight="1" x14ac:dyDescent="0.3">
      <c r="A178" s="25"/>
      <c r="B178" s="25"/>
      <c r="C178" s="25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I178" s="195"/>
      <c r="BJ178" s="195"/>
      <c r="BK178" s="196"/>
      <c r="BL178" s="196"/>
      <c r="BM178" s="196"/>
      <c r="BN178" s="196"/>
      <c r="BO178" s="196"/>
      <c r="BP178" s="195"/>
      <c r="BQ178" s="195"/>
      <c r="BR178" s="36"/>
      <c r="BS178" s="36"/>
      <c r="BT178" s="36"/>
    </row>
    <row r="179" spans="1:72" ht="12.9" customHeight="1" x14ac:dyDescent="0.3">
      <c r="A179" s="25"/>
      <c r="B179" s="25"/>
      <c r="C179" s="25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I179" s="195"/>
      <c r="BJ179" s="195"/>
      <c r="BK179" s="196"/>
      <c r="BL179" s="196"/>
      <c r="BM179" s="196"/>
      <c r="BN179" s="196"/>
      <c r="BO179" s="196"/>
      <c r="BP179" s="195"/>
      <c r="BQ179" s="195"/>
      <c r="BR179" s="36"/>
      <c r="BS179" s="36"/>
      <c r="BT179" s="36"/>
    </row>
    <row r="180" spans="1:72" ht="12.9" customHeight="1" x14ac:dyDescent="0.3">
      <c r="A180" s="25"/>
      <c r="B180" s="25"/>
      <c r="C180" s="25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I180" s="195"/>
      <c r="BJ180" s="195"/>
      <c r="BK180" s="196"/>
      <c r="BL180" s="196"/>
      <c r="BM180" s="196"/>
      <c r="BN180" s="196"/>
      <c r="BO180" s="196"/>
      <c r="BP180" s="195"/>
      <c r="BQ180" s="195"/>
      <c r="BR180" s="36"/>
      <c r="BS180" s="36"/>
      <c r="BT180" s="36"/>
    </row>
    <row r="181" spans="1:72" ht="12.9" customHeight="1" x14ac:dyDescent="0.3">
      <c r="A181" s="25"/>
      <c r="B181" s="25"/>
      <c r="C181" s="25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I181" s="195"/>
      <c r="BJ181" s="195"/>
      <c r="BK181" s="196"/>
      <c r="BL181" s="196"/>
      <c r="BM181" s="196"/>
      <c r="BN181" s="196"/>
      <c r="BO181" s="196"/>
      <c r="BP181" s="195"/>
      <c r="BQ181" s="195"/>
      <c r="BR181" s="36"/>
      <c r="BS181" s="36"/>
      <c r="BT181" s="36"/>
    </row>
    <row r="182" spans="1:72" ht="12.9" customHeight="1" x14ac:dyDescent="0.3">
      <c r="A182" s="25"/>
      <c r="B182" s="25"/>
      <c r="C182" s="25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I182" s="195"/>
      <c r="BJ182" s="195"/>
      <c r="BK182" s="196"/>
      <c r="BL182" s="196"/>
      <c r="BM182" s="196"/>
      <c r="BN182" s="196"/>
      <c r="BO182" s="196"/>
      <c r="BP182" s="195"/>
      <c r="BQ182" s="195"/>
      <c r="BR182" s="36"/>
      <c r="BS182" s="36"/>
      <c r="BT182" s="36"/>
    </row>
    <row r="183" spans="1:72" ht="12.9" customHeight="1" x14ac:dyDescent="0.3">
      <c r="A183" s="25"/>
      <c r="B183" s="25"/>
      <c r="C183" s="25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I183" s="195"/>
      <c r="BJ183" s="195"/>
      <c r="BK183" s="196"/>
      <c r="BL183" s="196"/>
      <c r="BM183" s="196"/>
      <c r="BN183" s="196"/>
      <c r="BO183" s="196"/>
      <c r="BP183" s="195"/>
      <c r="BQ183" s="195"/>
      <c r="BR183" s="36"/>
      <c r="BS183" s="36"/>
      <c r="BT183" s="36"/>
    </row>
    <row r="184" spans="1:72" ht="12.9" customHeight="1" x14ac:dyDescent="0.3">
      <c r="A184" s="32"/>
      <c r="B184" s="32"/>
      <c r="C184" s="32"/>
      <c r="D184" s="95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95"/>
      <c r="BI184" s="195"/>
      <c r="BJ184" s="195"/>
      <c r="BK184" s="196"/>
      <c r="BL184" s="196"/>
      <c r="BM184" s="196"/>
      <c r="BN184" s="196"/>
      <c r="BO184" s="196"/>
      <c r="BP184" s="195"/>
      <c r="BQ184" s="195"/>
      <c r="BR184" s="36"/>
      <c r="BS184" s="36"/>
      <c r="BT184" s="36"/>
    </row>
    <row r="185" spans="1:72" ht="12.9" customHeight="1" x14ac:dyDescent="0.3">
      <c r="A185" s="25"/>
      <c r="B185" s="25"/>
      <c r="C185" s="25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I185" s="195"/>
      <c r="BJ185" s="195"/>
      <c r="BK185" s="196"/>
      <c r="BL185" s="196"/>
      <c r="BM185" s="196"/>
      <c r="BN185" s="196"/>
      <c r="BO185" s="196"/>
      <c r="BP185" s="195"/>
      <c r="BQ185" s="195"/>
      <c r="BR185" s="36"/>
      <c r="BS185" s="36"/>
      <c r="BT185" s="36"/>
    </row>
    <row r="186" spans="1:72" ht="12.9" customHeight="1" x14ac:dyDescent="0.3">
      <c r="A186" s="372" t="s">
        <v>120</v>
      </c>
      <c r="B186" s="372"/>
      <c r="C186" s="372"/>
      <c r="D186" s="99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99"/>
      <c r="BI186" s="195"/>
      <c r="BJ186" s="195"/>
      <c r="BK186" s="196"/>
      <c r="BL186" s="196"/>
      <c r="BM186" s="196"/>
      <c r="BN186" s="196"/>
      <c r="BO186" s="196"/>
      <c r="BP186" s="195"/>
      <c r="BQ186" s="195"/>
      <c r="BR186" s="36"/>
      <c r="BS186" s="36"/>
      <c r="BT186" s="36"/>
    </row>
    <row r="187" spans="1:72" ht="12.9" customHeight="1" x14ac:dyDescent="0.3">
      <c r="A187" s="25"/>
      <c r="B187" s="25"/>
      <c r="C187" s="2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195"/>
      <c r="BJ187" s="195"/>
      <c r="BK187" s="196"/>
      <c r="BL187" s="196"/>
      <c r="BM187" s="196"/>
      <c r="BN187" s="196"/>
      <c r="BO187" s="196"/>
      <c r="BP187" s="195"/>
      <c r="BQ187" s="195"/>
      <c r="BR187" s="36"/>
      <c r="BS187" s="36"/>
      <c r="BT187" s="36"/>
    </row>
    <row r="188" spans="1:72" ht="12.9" customHeight="1" x14ac:dyDescent="0.3">
      <c r="A188" s="25"/>
      <c r="B188" s="25"/>
      <c r="C188" s="2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195"/>
      <c r="BJ188" s="195"/>
      <c r="BK188" s="196"/>
      <c r="BL188" s="196"/>
      <c r="BM188" s="196"/>
      <c r="BN188" s="196"/>
      <c r="BO188" s="196"/>
      <c r="BP188" s="195"/>
      <c r="BQ188" s="195"/>
      <c r="BR188" s="36"/>
      <c r="BS188" s="36"/>
      <c r="BT188" s="36"/>
    </row>
    <row r="189" spans="1:72" ht="12.9" customHeight="1" x14ac:dyDescent="0.3">
      <c r="A189" s="25"/>
      <c r="B189" s="25"/>
      <c r="C189" s="2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195"/>
      <c r="BJ189" s="195"/>
      <c r="BK189" s="196"/>
      <c r="BL189" s="196"/>
      <c r="BM189" s="196"/>
      <c r="BN189" s="196"/>
      <c r="BO189" s="196"/>
      <c r="BP189" s="195"/>
      <c r="BQ189" s="195"/>
      <c r="BR189" s="36"/>
      <c r="BS189" s="36"/>
      <c r="BT189" s="36"/>
    </row>
    <row r="190" spans="1:72" ht="12.9" customHeight="1" x14ac:dyDescent="0.3">
      <c r="A190" s="25"/>
      <c r="B190" s="25"/>
      <c r="C190" s="2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195"/>
      <c r="BJ190" s="195"/>
      <c r="BK190" s="196"/>
      <c r="BL190" s="196"/>
      <c r="BM190" s="196"/>
      <c r="BN190" s="196"/>
      <c r="BO190" s="196"/>
      <c r="BP190" s="195"/>
      <c r="BQ190" s="195"/>
      <c r="BR190" s="36"/>
      <c r="BS190" s="36"/>
      <c r="BT190" s="36"/>
    </row>
    <row r="191" spans="1:72" ht="12.9" customHeight="1" x14ac:dyDescent="0.3">
      <c r="A191" s="25"/>
      <c r="B191" s="25"/>
      <c r="C191" s="2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195"/>
      <c r="BJ191" s="195"/>
      <c r="BK191" s="196"/>
      <c r="BL191" s="196"/>
      <c r="BM191" s="196"/>
      <c r="BN191" s="196"/>
      <c r="BO191" s="196"/>
      <c r="BP191" s="195"/>
      <c r="BQ191" s="195"/>
      <c r="BR191" s="36"/>
      <c r="BS191" s="36"/>
      <c r="BT191" s="36"/>
    </row>
    <row r="192" spans="1:72" ht="12.9" customHeight="1" x14ac:dyDescent="0.3">
      <c r="A192" s="25"/>
      <c r="B192" s="25"/>
      <c r="C192" s="2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195"/>
      <c r="BJ192" s="195"/>
      <c r="BK192" s="196"/>
      <c r="BL192" s="196"/>
      <c r="BM192" s="196"/>
      <c r="BN192" s="196"/>
      <c r="BO192" s="196"/>
      <c r="BP192" s="195"/>
      <c r="BQ192" s="195"/>
      <c r="BR192" s="36"/>
      <c r="BS192" s="36"/>
      <c r="BT192" s="36"/>
    </row>
    <row r="193" spans="1:72" ht="12.9" customHeight="1" x14ac:dyDescent="0.3">
      <c r="A193" s="25"/>
      <c r="B193" s="25"/>
      <c r="C193" s="2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195"/>
      <c r="BJ193" s="195"/>
      <c r="BK193" s="196"/>
      <c r="BL193" s="196"/>
      <c r="BM193" s="196"/>
      <c r="BN193" s="196"/>
      <c r="BO193" s="196"/>
      <c r="BP193" s="195"/>
      <c r="BQ193" s="195"/>
      <c r="BR193" s="36"/>
      <c r="BS193" s="36"/>
      <c r="BT193" s="36"/>
    </row>
    <row r="194" spans="1:72" ht="12.9" customHeight="1" x14ac:dyDescent="0.3">
      <c r="A194" s="25"/>
      <c r="B194" s="25"/>
      <c r="C194" s="2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195"/>
      <c r="BJ194" s="195"/>
      <c r="BK194" s="196"/>
      <c r="BL194" s="196"/>
      <c r="BM194" s="196"/>
      <c r="BN194" s="196"/>
      <c r="BO194" s="196"/>
      <c r="BP194" s="195"/>
      <c r="BQ194" s="195"/>
      <c r="BR194" s="36"/>
      <c r="BS194" s="36"/>
      <c r="BT194" s="36"/>
    </row>
    <row r="195" spans="1:72" ht="12.9" customHeight="1" x14ac:dyDescent="0.3">
      <c r="A195" s="25"/>
      <c r="B195" s="25"/>
      <c r="C195" s="2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195"/>
      <c r="BJ195" s="195"/>
      <c r="BK195" s="196"/>
      <c r="BL195" s="196"/>
      <c r="BM195" s="196"/>
      <c r="BN195" s="196"/>
      <c r="BO195" s="196"/>
      <c r="BP195" s="195"/>
      <c r="BQ195" s="195"/>
      <c r="BR195" s="36"/>
      <c r="BS195" s="36"/>
      <c r="BT195" s="36"/>
    </row>
    <row r="196" spans="1:72" ht="12.9" customHeight="1" x14ac:dyDescent="0.3">
      <c r="A196" s="25"/>
      <c r="B196" s="25"/>
      <c r="C196" s="2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195"/>
      <c r="BJ196" s="195"/>
      <c r="BK196" s="196"/>
      <c r="BL196" s="196"/>
      <c r="BM196" s="196"/>
      <c r="BN196" s="196"/>
      <c r="BO196" s="196"/>
      <c r="BP196" s="195"/>
      <c r="BQ196" s="195"/>
      <c r="BR196" s="36"/>
      <c r="BS196" s="36"/>
      <c r="BT196" s="36"/>
    </row>
    <row r="197" spans="1:72" ht="12.9" customHeight="1" x14ac:dyDescent="0.3">
      <c r="A197" s="25"/>
      <c r="B197" s="25"/>
      <c r="C197" s="2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195"/>
      <c r="BJ197" s="195"/>
      <c r="BK197" s="196"/>
      <c r="BL197" s="196"/>
      <c r="BM197" s="196"/>
      <c r="BN197" s="196"/>
      <c r="BO197" s="196"/>
      <c r="BP197" s="195"/>
      <c r="BQ197" s="195"/>
      <c r="BR197" s="36"/>
      <c r="BS197" s="36"/>
      <c r="BT197" s="36"/>
    </row>
    <row r="198" spans="1:72" ht="12.9" customHeight="1" x14ac:dyDescent="0.3">
      <c r="A198" s="25"/>
      <c r="B198" s="25"/>
      <c r="C198" s="2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195"/>
      <c r="BJ198" s="195"/>
      <c r="BK198" s="196"/>
      <c r="BL198" s="196"/>
      <c r="BM198" s="196"/>
      <c r="BN198" s="196"/>
      <c r="BO198" s="196"/>
      <c r="BP198" s="195"/>
      <c r="BQ198" s="195"/>
      <c r="BR198" s="36"/>
      <c r="BS198" s="36"/>
      <c r="BT198" s="36"/>
    </row>
    <row r="199" spans="1:72" ht="12.9" customHeight="1" x14ac:dyDescent="0.3">
      <c r="A199" s="25"/>
      <c r="B199" s="25"/>
      <c r="C199" s="2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195"/>
      <c r="BJ199" s="195"/>
      <c r="BK199" s="196"/>
      <c r="BL199" s="196"/>
      <c r="BM199" s="196"/>
      <c r="BN199" s="196"/>
      <c r="BO199" s="196"/>
      <c r="BP199" s="195"/>
      <c r="BQ199" s="195"/>
      <c r="BR199" s="36"/>
      <c r="BS199" s="36"/>
      <c r="BT199" s="36"/>
    </row>
    <row r="200" spans="1:72" ht="12.9" customHeight="1" x14ac:dyDescent="0.3">
      <c r="A200" s="25"/>
      <c r="B200" s="25"/>
      <c r="C200" s="2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195"/>
      <c r="BJ200" s="195"/>
      <c r="BK200" s="196"/>
      <c r="BL200" s="196"/>
      <c r="BM200" s="196"/>
      <c r="BN200" s="196"/>
      <c r="BO200" s="196"/>
      <c r="BP200" s="195"/>
      <c r="BQ200" s="195"/>
      <c r="BR200" s="36"/>
      <c r="BS200" s="36"/>
      <c r="BT200" s="36"/>
    </row>
  </sheetData>
  <sheetProtection algorithmName="SHA-512" hashValue="TVz0vSyRyEOX6s3kSQ3Vrb1Si2anWIjLmrexum6U5QjFspQeI/hrAIJu9T34IbK625Lcqnt1Sph8SFHKO8Rtnw==" saltValue="r5oK0+pz+kabD0ECK2ay2w==" spinCount="100000" sheet="1" selectLockedCells="1"/>
  <sortState xmlns:xlrd2="http://schemas.microsoft.com/office/spreadsheetml/2017/richdata2" ref="J48:BG55">
    <sortCondition ref="J48:J55"/>
  </sortState>
  <mergeCells count="273">
    <mergeCell ref="E18:F18"/>
    <mergeCell ref="R43:AZ43"/>
    <mergeCell ref="G55:I55"/>
    <mergeCell ref="E55:F55"/>
    <mergeCell ref="G54:I54"/>
    <mergeCell ref="E54:F54"/>
    <mergeCell ref="G53:I53"/>
    <mergeCell ref="E53:F53"/>
    <mergeCell ref="E25:F25"/>
    <mergeCell ref="E41:F41"/>
    <mergeCell ref="G41:I41"/>
    <mergeCell ref="G52:I52"/>
    <mergeCell ref="E42:F42"/>
    <mergeCell ref="E23:F23"/>
    <mergeCell ref="G23:I23"/>
    <mergeCell ref="AA163:AO163"/>
    <mergeCell ref="G159:U159"/>
    <mergeCell ref="G160:U162"/>
    <mergeCell ref="X160:AN162"/>
    <mergeCell ref="AQ160:BE162"/>
    <mergeCell ref="X159:AN159"/>
    <mergeCell ref="AQ159:BE159"/>
    <mergeCell ref="G104:I104"/>
    <mergeCell ref="E89:F89"/>
    <mergeCell ref="G137:BE138"/>
    <mergeCell ref="I131:AH131"/>
    <mergeCell ref="I132:AH132"/>
    <mergeCell ref="I133:AH133"/>
    <mergeCell ref="I134:AH134"/>
    <mergeCell ref="G103:I103"/>
    <mergeCell ref="J103:Q103"/>
    <mergeCell ref="R103:AZ103"/>
    <mergeCell ref="BA103:BC103"/>
    <mergeCell ref="BD103:BG103"/>
    <mergeCell ref="G89:I89"/>
    <mergeCell ref="G90:I90"/>
    <mergeCell ref="G91:I91"/>
    <mergeCell ref="G92:I92"/>
    <mergeCell ref="G93:I93"/>
    <mergeCell ref="E6:K7"/>
    <mergeCell ref="L6:X7"/>
    <mergeCell ref="Y6:AG7"/>
    <mergeCell ref="AH6:BG7"/>
    <mergeCell ref="AH8:BG9"/>
    <mergeCell ref="Y8:AG9"/>
    <mergeCell ref="L8:X9"/>
    <mergeCell ref="E8:K9"/>
    <mergeCell ref="R77:AZ77"/>
    <mergeCell ref="J71:Q71"/>
    <mergeCell ref="E10:BG10"/>
    <mergeCell ref="E24:F24"/>
    <mergeCell ref="E26:F26"/>
    <mergeCell ref="G24:I24"/>
    <mergeCell ref="G25:I25"/>
    <mergeCell ref="G26:I26"/>
    <mergeCell ref="BD15:BG15"/>
    <mergeCell ref="E16:F16"/>
    <mergeCell ref="E15:F15"/>
    <mergeCell ref="G15:I15"/>
    <mergeCell ref="G16:I16"/>
    <mergeCell ref="J15:Q15"/>
    <mergeCell ref="BA15:BC15"/>
    <mergeCell ref="E17:F17"/>
    <mergeCell ref="A186:C186"/>
    <mergeCell ref="E105:F105"/>
    <mergeCell ref="E106:F106"/>
    <mergeCell ref="R106:AZ106"/>
    <mergeCell ref="E107:F107"/>
    <mergeCell ref="E71:F71"/>
    <mergeCell ref="E70:F70"/>
    <mergeCell ref="E103:F103"/>
    <mergeCell ref="G77:I77"/>
    <mergeCell ref="G80:I80"/>
    <mergeCell ref="G94:I94"/>
    <mergeCell ref="E110:F110"/>
    <mergeCell ref="E78:F78"/>
    <mergeCell ref="E111:F111"/>
    <mergeCell ref="E94:F94"/>
    <mergeCell ref="E92:F92"/>
    <mergeCell ref="E93:F93"/>
    <mergeCell ref="E90:F90"/>
    <mergeCell ref="E91:F91"/>
    <mergeCell ref="E104:F104"/>
    <mergeCell ref="R80:AZ80"/>
    <mergeCell ref="J80:Q80"/>
    <mergeCell ref="R78:AZ78"/>
    <mergeCell ref="G78:I78"/>
    <mergeCell ref="R15:AZ15"/>
    <mergeCell ref="BD70:BG70"/>
    <mergeCell ref="G76:I76"/>
    <mergeCell ref="J76:Q76"/>
    <mergeCell ref="R76:AZ76"/>
    <mergeCell ref="BA76:BC76"/>
    <mergeCell ref="BD76:BG76"/>
    <mergeCell ref="G71:I71"/>
    <mergeCell ref="R72:AZ72"/>
    <mergeCell ref="G72:I72"/>
    <mergeCell ref="G70:I70"/>
    <mergeCell ref="J70:Q70"/>
    <mergeCell ref="R70:AZ70"/>
    <mergeCell ref="BA70:BC70"/>
    <mergeCell ref="BA71:BC71"/>
    <mergeCell ref="BA72:BC72"/>
    <mergeCell ref="BA73:BC73"/>
    <mergeCell ref="R71:AZ71"/>
    <mergeCell ref="J72:Q72"/>
    <mergeCell ref="G42:I42"/>
    <mergeCell ref="G17:I17"/>
    <mergeCell ref="J42:Q42"/>
    <mergeCell ref="R42:AZ42"/>
    <mergeCell ref="J43:Q43"/>
    <mergeCell ref="BD89:BG89"/>
    <mergeCell ref="BA89:BC89"/>
    <mergeCell ref="L116:BG116"/>
    <mergeCell ref="L117:BG117"/>
    <mergeCell ref="L118:BG118"/>
    <mergeCell ref="L119:BG119"/>
    <mergeCell ref="L120:BG120"/>
    <mergeCell ref="L122:BG122"/>
    <mergeCell ref="L123:BG123"/>
    <mergeCell ref="J104:Q104"/>
    <mergeCell ref="R104:AZ104"/>
    <mergeCell ref="BA104:BC104"/>
    <mergeCell ref="BA109:BC109"/>
    <mergeCell ref="BA111:BC111"/>
    <mergeCell ref="J92:Q92"/>
    <mergeCell ref="J93:Q93"/>
    <mergeCell ref="J94:Q94"/>
    <mergeCell ref="R89:AZ89"/>
    <mergeCell ref="J90:Q90"/>
    <mergeCell ref="R90:AZ90"/>
    <mergeCell ref="J91:Q91"/>
    <mergeCell ref="R91:AZ91"/>
    <mergeCell ref="R92:AZ92"/>
    <mergeCell ref="R93:AZ93"/>
    <mergeCell ref="E116:K116"/>
    <mergeCell ref="E117:K117"/>
    <mergeCell ref="E121:K121"/>
    <mergeCell ref="L121:BG121"/>
    <mergeCell ref="E118:K118"/>
    <mergeCell ref="E119:K119"/>
    <mergeCell ref="E120:K120"/>
    <mergeCell ref="E122:K122"/>
    <mergeCell ref="E123:K123"/>
    <mergeCell ref="BA134:BE134"/>
    <mergeCell ref="AK134:AZ134"/>
    <mergeCell ref="AK131:AN131"/>
    <mergeCell ref="AK130:BE130"/>
    <mergeCell ref="AK132:AN132"/>
    <mergeCell ref="AK133:AN133"/>
    <mergeCell ref="AO131:AQ131"/>
    <mergeCell ref="AR131:AT131"/>
    <mergeCell ref="AU131:AW131"/>
    <mergeCell ref="AX131:AZ131"/>
    <mergeCell ref="BA131:BE131"/>
    <mergeCell ref="AO132:AQ132"/>
    <mergeCell ref="AO133:AQ133"/>
    <mergeCell ref="AR132:AT132"/>
    <mergeCell ref="AR133:AT133"/>
    <mergeCell ref="AU132:AW132"/>
    <mergeCell ref="AU133:AW133"/>
    <mergeCell ref="AX132:AZ132"/>
    <mergeCell ref="AX133:AZ133"/>
    <mergeCell ref="BA132:BE132"/>
    <mergeCell ref="BA133:BE133"/>
    <mergeCell ref="E115:K115"/>
    <mergeCell ref="L115:BG115"/>
    <mergeCell ref="BA112:BC112"/>
    <mergeCell ref="E109:F109"/>
    <mergeCell ref="R105:AZ105"/>
    <mergeCell ref="G108:I108"/>
    <mergeCell ref="G109:I109"/>
    <mergeCell ref="G111:I111"/>
    <mergeCell ref="R107:AZ107"/>
    <mergeCell ref="R108:AZ108"/>
    <mergeCell ref="E108:F108"/>
    <mergeCell ref="G107:I107"/>
    <mergeCell ref="J105:Q105"/>
    <mergeCell ref="J106:Q106"/>
    <mergeCell ref="J107:Q107"/>
    <mergeCell ref="J109:Q109"/>
    <mergeCell ref="J111:Q111"/>
    <mergeCell ref="G105:I105"/>
    <mergeCell ref="G106:I106"/>
    <mergeCell ref="J108:Q108"/>
    <mergeCell ref="BA105:BC105"/>
    <mergeCell ref="BA106:BC106"/>
    <mergeCell ref="BA107:BC107"/>
    <mergeCell ref="BA108:BC108"/>
    <mergeCell ref="G110:I110"/>
    <mergeCell ref="J110:Q110"/>
    <mergeCell ref="R110:AZ110"/>
    <mergeCell ref="BA110:BC110"/>
    <mergeCell ref="R109:AZ109"/>
    <mergeCell ref="R111:AZ111"/>
    <mergeCell ref="BD47:BG47"/>
    <mergeCell ref="J41:Q41"/>
    <mergeCell ref="R41:AZ41"/>
    <mergeCell ref="BA41:BC41"/>
    <mergeCell ref="BD41:BG41"/>
    <mergeCell ref="BA56:BC56"/>
    <mergeCell ref="BA77:BC77"/>
    <mergeCell ref="BA80:BC80"/>
    <mergeCell ref="BA81:BC81"/>
    <mergeCell ref="J77:Q77"/>
    <mergeCell ref="J78:Q78"/>
    <mergeCell ref="R81:AZ81"/>
    <mergeCell ref="J81:Q81"/>
    <mergeCell ref="BA82:BC82"/>
    <mergeCell ref="BA44:BC44"/>
    <mergeCell ref="J47:Q47"/>
    <mergeCell ref="R47:AZ47"/>
    <mergeCell ref="BA47:BC47"/>
    <mergeCell ref="A92:C94"/>
    <mergeCell ref="E47:F47"/>
    <mergeCell ref="G47:I47"/>
    <mergeCell ref="E48:F48"/>
    <mergeCell ref="G48:I48"/>
    <mergeCell ref="E43:F43"/>
    <mergeCell ref="G43:I43"/>
    <mergeCell ref="E76:F76"/>
    <mergeCell ref="E77:F77"/>
    <mergeCell ref="E72:F72"/>
    <mergeCell ref="E80:F80"/>
    <mergeCell ref="E49:F49"/>
    <mergeCell ref="G81:I81"/>
    <mergeCell ref="E81:F81"/>
    <mergeCell ref="G49:I49"/>
    <mergeCell ref="E50:F50"/>
    <mergeCell ref="G50:I50"/>
    <mergeCell ref="E51:F51"/>
    <mergeCell ref="G51:I51"/>
    <mergeCell ref="E52:F52"/>
    <mergeCell ref="G79:I79"/>
    <mergeCell ref="J79:Q79"/>
    <mergeCell ref="R79:AZ79"/>
    <mergeCell ref="BA79:BC79"/>
    <mergeCell ref="J98:Q98"/>
    <mergeCell ref="R98:AZ98"/>
    <mergeCell ref="E99:F99"/>
    <mergeCell ref="G99:I99"/>
    <mergeCell ref="J99:Q99"/>
    <mergeCell ref="R99:AZ99"/>
    <mergeCell ref="E96:F96"/>
    <mergeCell ref="G96:I96"/>
    <mergeCell ref="J96:Q96"/>
    <mergeCell ref="R96:AZ96"/>
    <mergeCell ref="R94:AZ94"/>
    <mergeCell ref="J89:Q89"/>
    <mergeCell ref="BA27:BC27"/>
    <mergeCell ref="F165:BF170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BA100:BC100"/>
    <mergeCell ref="E95:F95"/>
    <mergeCell ref="G95:I95"/>
    <mergeCell ref="J95:Q95"/>
    <mergeCell ref="R95:AZ95"/>
    <mergeCell ref="E97:F97"/>
    <mergeCell ref="G97:I97"/>
    <mergeCell ref="J97:Q97"/>
    <mergeCell ref="R97:AZ97"/>
    <mergeCell ref="E98:F98"/>
    <mergeCell ref="G98:I98"/>
    <mergeCell ref="BA78:BC78"/>
    <mergeCell ref="E79:F79"/>
  </mergeCells>
  <phoneticPr fontId="4" type="noConversion"/>
  <conditionalFormatting sqref="E56:BA56 E57:BG81 E82:BA82 E83:BG100 BD56:BG56 BD82:BG82">
    <cfRule type="expression" dxfId="20" priority="16">
      <formula>AND($BI56=1,$BJ56=1,$BK56)</formula>
    </cfRule>
  </conditionalFormatting>
  <conditionalFormatting sqref="E56:BA56 BD56:BG56 E57:BG100">
    <cfRule type="expression" dxfId="19" priority="18">
      <formula>AND($BI56=1,NOT($BJ56=1),$BK56)</formula>
    </cfRule>
  </conditionalFormatting>
  <conditionalFormatting sqref="E14:BG41 E42:I43 E44:BG55">
    <cfRule type="expression" dxfId="18" priority="6">
      <formula>AND($BI14=1,$BJ14=1,$BK14)</formula>
    </cfRule>
    <cfRule type="expression" dxfId="17" priority="7">
      <formula>AND($BI14=1,NOT($BJ14=1),$BK14)</formula>
    </cfRule>
  </conditionalFormatting>
  <conditionalFormatting sqref="E104:BG111">
    <cfRule type="expression" dxfId="16" priority="21">
      <formula>AND($BI104,$BK104)</formula>
    </cfRule>
  </conditionalFormatting>
  <conditionalFormatting sqref="G14:G100">
    <cfRule type="expression" dxfId="15" priority="5">
      <formula>AND($BK14,ISBLANK($G14))</formula>
    </cfRule>
    <cfRule type="expression" dxfId="14" priority="8">
      <formula>AND($BK14,NOT(ISBLANK($G14)))</formula>
    </cfRule>
  </conditionalFormatting>
  <conditionalFormatting sqref="G104:G111">
    <cfRule type="expression" dxfId="13" priority="49">
      <formula>$BK104</formula>
    </cfRule>
  </conditionalFormatting>
  <conditionalFormatting sqref="G131:I134">
    <cfRule type="expression" dxfId="12" priority="188">
      <formula>$BI131</formula>
    </cfRule>
  </conditionalFormatting>
  <conditionalFormatting sqref="G104:BG111">
    <cfRule type="expression" dxfId="11" priority="32">
      <formula>AND($BK104,NOT($BI104))</formula>
    </cfRule>
  </conditionalFormatting>
  <conditionalFormatting sqref="J42:BG43">
    <cfRule type="expression" dxfId="10" priority="1">
      <formula>AND($BI42=1,$BJ42=1,$BK42)</formula>
    </cfRule>
    <cfRule type="expression" dxfId="9" priority="2">
      <formula>AND($BI42=1,NOT($BJ42=1),$BK42)</formula>
    </cfRule>
  </conditionalFormatting>
  <conditionalFormatting sqref="L6 AH6 L8 AH8">
    <cfRule type="cellIs" dxfId="8" priority="10" operator="equal">
      <formula>""</formula>
    </cfRule>
  </conditionalFormatting>
  <conditionalFormatting sqref="L8">
    <cfRule type="cellIs" dxfId="7" priority="14" operator="notBetween">
      <formula>1000000</formula>
      <formula>9999999</formula>
    </cfRule>
  </conditionalFormatting>
  <conditionalFormatting sqref="L116:BG123">
    <cfRule type="expression" dxfId="6" priority="44">
      <formula>AND(ISBLANK($L116),$BI116)</formula>
    </cfRule>
  </conditionalFormatting>
  <conditionalFormatting sqref="AH6">
    <cfRule type="notContainsText" dxfId="5" priority="11" operator="notContains" text="@student.tudelft.nl">
      <formula>ISERROR(SEARCH("@student.tudelft.nl",AH6))</formula>
    </cfRule>
  </conditionalFormatting>
  <conditionalFormatting sqref="AO132:AZ133">
    <cfRule type="colorScale" priority="78">
      <colorScale>
        <cfvo type="num" val="15"/>
        <cfvo type="num" val="20"/>
        <color theme="0"/>
        <color theme="5"/>
      </colorScale>
    </cfRule>
  </conditionalFormatting>
  <conditionalFormatting sqref="AZ14:AZ44">
    <cfRule type="expression" dxfId="4" priority="9">
      <formula>AND($BP14=1,NOT($BQ14))</formula>
    </cfRule>
  </conditionalFormatting>
  <conditionalFormatting sqref="AZ45:AZ100">
    <cfRule type="expression" dxfId="3" priority="20">
      <formula>AND($BP45=1,NOT($BQ45))</formula>
    </cfRule>
  </conditionalFormatting>
  <conditionalFormatting sqref="BA134">
    <cfRule type="cellIs" dxfId="2" priority="114" operator="lessThan">
      <formula>120</formula>
    </cfRule>
  </conditionalFormatting>
  <dataValidations xWindow="373" yWindow="1023" count="23">
    <dataValidation type="list" allowBlank="1" showInputMessage="1" showErrorMessage="1" promptTitle="Enter 'y' to choose course" prompt="or choose from dropdown" sqref="E77:E81 E16:E26 E48:E55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104:G111 G71:G72 G90:G99 G48:G55 G42:G43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78:BC79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allowBlank="1" errorTitle="Invalid entry" error="Please choose a year from the drop down menu." promptTitle="Enter year" prompt="in which you plan to take this course" sqref="G78:I81" xr:uid="{8901765B-FED5-4EEF-9704-C4D32B825464}"/>
    <dataValidation type="list" allowBlank="1" showInputMessage="1" showErrorMessage="1" errorTitle="Invalid entry" error="Please choose a year from the drop down menu." promptTitle="Enter year" prompt="in which you plan to take this course" sqref="G16:I26" xr:uid="{60C69F5B-E420-4B39-A2B3-F145355F6D91}">
      <formula1>",1,2"</formula1>
    </dataValidation>
    <dataValidation type="list" allowBlank="1" showInputMessage="1" showErrorMessage="1" sqref="BG104:BG111" xr:uid="{8E83CBE8-D4F9-41F6-B1D1-A4516A8675BD}">
      <formula1>"4"</formula1>
    </dataValidation>
    <dataValidation type="whole" operator="greaterThanOrEqual" allowBlank="1" showInputMessage="1" showErrorMessage="1" sqref="BA104:BC111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104:BD111" xr:uid="{D82BD093-1725-4FDE-9FFF-486F43B14CF6}">
      <formula1>"1"</formula1>
    </dataValidation>
    <dataValidation type="list" allowBlank="1" showInputMessage="1" showErrorMessage="1" sqref="BE104:BE111" xr:uid="{3E3A5896-EEC7-4EB7-82A3-870612498AA5}">
      <formula1>"2"</formula1>
    </dataValidation>
    <dataValidation type="list" allowBlank="1" showInputMessage="1" showErrorMessage="1" sqref="BF104:BF111" xr:uid="{181E2AA2-CC43-4794-9C7A-3F9FF7D6C0FE}">
      <formula1>"3"</formula1>
    </dataValidation>
    <dataValidation allowBlank="1" showInputMessage="1" showErrorMessage="1" prompt="Make sure your comment fits inside the cell!" sqref="G137:BE138" xr:uid="{C34F2F62-D24C-4FD1-A4BF-E04A946F379A}"/>
    <dataValidation allowBlank="1" showInputMessage="1" showErrorMessage="1" prompt="Make sure that your motivation fits inside the cell!" sqref="L116:BG123" xr:uid="{963AD649-3D69-48B4-A49A-2B139E0377A6}"/>
    <dataValidation allowBlank="1" showInputMessage="1" showErrorMessage="1" sqref="E28:BG36" xr:uid="{B09D4964-B40A-4FD8-A233-286EC0BC93AF}"/>
  </dataValidations>
  <hyperlinks>
    <hyperlink ref="AJ153" r:id="rId1" xr:uid="{00000000-0004-0000-0100-000002000000}"/>
  </hyperlinks>
  <pageMargins left="0.39370078740157483" right="0.39370078740157483" top="0.19685039370078741" bottom="0.19685039370078741" header="0.31496062992125984" footer="0.31496062992125984"/>
  <pageSetup paperSize="9" orientation="portrait" r:id="rId2"/>
  <rowBreaks count="2" manualBreakCount="2">
    <brk id="62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373" yWindow="1023" count="2">
        <x14:dataValidation type="list" allowBlank="1" showInputMessage="1" showErrorMessage="1" xr:uid="{8E5912F2-D824-4692-9DB3-67C9BF28757D}">
          <x14:formula1>
            <xm:f>INDIRECT('Course lists'!$O$1)</xm:f>
          </x14:formula1>
          <xm:sqref>R90:AZ99</xm:sqref>
        </x14:dataValidation>
        <x14:dataValidation type="list" allowBlank="1" showInputMessage="1" showErrorMessage="1" xr:uid="{DF560286-3ADB-4376-A081-26D67B38136B}">
          <x14:formula1>
            <xm:f>INDIRECT('Course lists'!$G$1)</xm:f>
          </x14:formula1>
          <xm:sqref>R42:AZ43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P39"/>
  <sheetViews>
    <sheetView workbookViewId="0">
      <selection activeCell="J45" sqref="J45"/>
    </sheetView>
  </sheetViews>
  <sheetFormatPr defaultRowHeight="14.4" x14ac:dyDescent="0.3"/>
  <cols>
    <col min="1" max="1" width="20.6640625" customWidth="1"/>
    <col min="2" max="2" width="60.6640625" customWidth="1"/>
    <col min="3" max="7" width="5.6640625" customWidth="1"/>
    <col min="8" max="8" width="5.6640625" style="7" customWidth="1"/>
    <col min="9" max="9" width="20.6640625" customWidth="1"/>
    <col min="10" max="10" width="60.6640625" customWidth="1"/>
    <col min="11" max="15" width="5.6640625" customWidth="1"/>
  </cols>
  <sheetData>
    <row r="1" spans="1:16" x14ac:dyDescent="0.3">
      <c r="A1" s="38" t="s">
        <v>121</v>
      </c>
      <c r="B1" s="68"/>
      <c r="C1" s="68" t="s">
        <v>122</v>
      </c>
      <c r="D1" s="40">
        <f>98-COUNTIF($B$4:$B$100,"")</f>
        <v>15</v>
      </c>
      <c r="E1" s="42"/>
      <c r="F1" s="68"/>
      <c r="G1" s="41" t="str">
        <f>"'Course lists'!$B$3:$B$"&amp;$D$1+2</f>
        <v>'Course lists'!$B$3:$B$17</v>
      </c>
      <c r="I1" s="38" t="s">
        <v>123</v>
      </c>
      <c r="J1" s="40"/>
      <c r="K1" s="68" t="s">
        <v>122</v>
      </c>
      <c r="L1" s="40">
        <f>98-COUNTIF($J$3:$J$100,"")</f>
        <v>37</v>
      </c>
      <c r="M1" s="42"/>
      <c r="N1" s="68"/>
      <c r="O1" s="41" t="str">
        <f>"'Course lists'!$J$3:$J$"&amp;$L$1+2</f>
        <v>'Course lists'!$J$3:$J$39</v>
      </c>
    </row>
    <row r="2" spans="1:16" x14ac:dyDescent="0.3">
      <c r="A2" s="42" t="s">
        <v>31</v>
      </c>
      <c r="B2" s="42" t="s">
        <v>32</v>
      </c>
      <c r="C2" s="69" t="s">
        <v>33</v>
      </c>
      <c r="D2" s="69" t="s">
        <v>20</v>
      </c>
      <c r="E2" s="69" t="s">
        <v>21</v>
      </c>
      <c r="F2" s="69" t="s">
        <v>22</v>
      </c>
      <c r="G2" s="69" t="s">
        <v>23</v>
      </c>
      <c r="I2" s="42" t="s">
        <v>31</v>
      </c>
      <c r="J2" s="42" t="s">
        <v>32</v>
      </c>
      <c r="K2" s="69" t="s">
        <v>33</v>
      </c>
      <c r="L2" s="69" t="s">
        <v>20</v>
      </c>
      <c r="M2" s="69" t="s">
        <v>21</v>
      </c>
      <c r="N2" s="69" t="s">
        <v>22</v>
      </c>
      <c r="O2" s="69" t="s">
        <v>23</v>
      </c>
    </row>
    <row r="3" spans="1:16" x14ac:dyDescent="0.3">
      <c r="A3" s="70" t="s">
        <v>124</v>
      </c>
      <c r="B3" s="43" t="s">
        <v>125</v>
      </c>
      <c r="C3" s="44">
        <v>4</v>
      </c>
      <c r="D3" s="127"/>
      <c r="E3" s="127">
        <v>2</v>
      </c>
      <c r="F3" s="127">
        <v>3</v>
      </c>
      <c r="G3" s="127"/>
      <c r="I3" s="43" t="s">
        <v>126</v>
      </c>
      <c r="J3" s="43" t="s">
        <v>127</v>
      </c>
      <c r="K3" s="44">
        <v>3</v>
      </c>
      <c r="L3">
        <v>1</v>
      </c>
    </row>
    <row r="4" spans="1:16" x14ac:dyDescent="0.3">
      <c r="A4" s="43" t="s">
        <v>128</v>
      </c>
      <c r="B4" s="43" t="s">
        <v>129</v>
      </c>
      <c r="C4" s="44">
        <v>5</v>
      </c>
      <c r="D4" s="127"/>
      <c r="E4" s="127"/>
      <c r="F4" s="127">
        <v>3</v>
      </c>
      <c r="G4" s="127"/>
      <c r="I4" s="43" t="s">
        <v>130</v>
      </c>
      <c r="J4" s="43" t="s">
        <v>131</v>
      </c>
      <c r="K4" s="44">
        <v>4</v>
      </c>
      <c r="M4">
        <v>2</v>
      </c>
    </row>
    <row r="5" spans="1:16" x14ac:dyDescent="0.3">
      <c r="A5" s="43" t="s">
        <v>134</v>
      </c>
      <c r="B5" s="43" t="s">
        <v>135</v>
      </c>
      <c r="C5" s="44">
        <v>5</v>
      </c>
      <c r="D5" s="127"/>
      <c r="E5" s="127"/>
      <c r="F5" s="127">
        <v>3</v>
      </c>
      <c r="G5" s="127"/>
      <c r="I5" s="45" t="s">
        <v>132</v>
      </c>
      <c r="J5" s="45" t="s">
        <v>133</v>
      </c>
      <c r="K5" s="44">
        <v>4</v>
      </c>
      <c r="N5">
        <v>3</v>
      </c>
    </row>
    <row r="6" spans="1:16" x14ac:dyDescent="0.3">
      <c r="A6" s="43" t="s">
        <v>138</v>
      </c>
      <c r="B6" s="43" t="s">
        <v>139</v>
      </c>
      <c r="C6" s="44">
        <v>5</v>
      </c>
      <c r="D6" s="127"/>
      <c r="E6" s="127">
        <v>2</v>
      </c>
      <c r="F6" s="127"/>
      <c r="G6" s="127"/>
      <c r="I6" s="43" t="s">
        <v>136</v>
      </c>
      <c r="J6" s="43" t="s">
        <v>137</v>
      </c>
      <c r="K6" s="44">
        <v>5</v>
      </c>
      <c r="N6">
        <v>3</v>
      </c>
      <c r="O6">
        <v>4</v>
      </c>
    </row>
    <row r="7" spans="1:16" x14ac:dyDescent="0.3">
      <c r="A7" s="43" t="s">
        <v>142</v>
      </c>
      <c r="B7" s="43" t="s">
        <v>143</v>
      </c>
      <c r="C7" s="44">
        <v>5</v>
      </c>
      <c r="D7" s="127"/>
      <c r="E7" s="127"/>
      <c r="F7" s="127"/>
      <c r="G7" s="127">
        <v>4</v>
      </c>
      <c r="I7" s="43" t="s">
        <v>140</v>
      </c>
      <c r="J7" s="43" t="s">
        <v>141</v>
      </c>
      <c r="K7" s="44">
        <v>5</v>
      </c>
      <c r="M7">
        <v>2</v>
      </c>
    </row>
    <row r="8" spans="1:16" x14ac:dyDescent="0.3">
      <c r="A8" s="43" t="s">
        <v>146</v>
      </c>
      <c r="B8" s="43" t="s">
        <v>147</v>
      </c>
      <c r="C8" s="44">
        <v>5</v>
      </c>
      <c r="D8" s="127">
        <v>1</v>
      </c>
      <c r="E8" s="127"/>
      <c r="F8" s="127"/>
      <c r="G8" s="127"/>
      <c r="I8" s="43" t="s">
        <v>144</v>
      </c>
      <c r="J8" s="43" t="s">
        <v>145</v>
      </c>
      <c r="K8" s="44">
        <v>5</v>
      </c>
      <c r="N8">
        <v>3</v>
      </c>
    </row>
    <row r="9" spans="1:16" x14ac:dyDescent="0.3">
      <c r="A9" s="43" t="s">
        <v>150</v>
      </c>
      <c r="B9" s="43" t="s">
        <v>151</v>
      </c>
      <c r="C9" s="44">
        <v>5</v>
      </c>
      <c r="D9" s="127">
        <v>1</v>
      </c>
      <c r="E9" s="127"/>
      <c r="F9" s="127"/>
      <c r="G9" s="127"/>
      <c r="I9" s="43" t="s">
        <v>148</v>
      </c>
      <c r="J9" s="43" t="s">
        <v>149</v>
      </c>
      <c r="K9" s="44">
        <v>5</v>
      </c>
      <c r="O9">
        <v>4</v>
      </c>
    </row>
    <row r="10" spans="1:16" x14ac:dyDescent="0.3">
      <c r="A10" s="43" t="s">
        <v>152</v>
      </c>
      <c r="B10" s="43" t="s">
        <v>153</v>
      </c>
      <c r="C10" s="44">
        <v>6</v>
      </c>
      <c r="D10" s="127"/>
      <c r="E10" s="127">
        <v>2</v>
      </c>
      <c r="F10" s="127"/>
      <c r="G10" s="127"/>
      <c r="I10" s="43" t="s">
        <v>154</v>
      </c>
      <c r="J10" s="43" t="s">
        <v>155</v>
      </c>
      <c r="K10" s="44">
        <v>5</v>
      </c>
      <c r="L10" s="20"/>
      <c r="M10" s="20"/>
      <c r="N10" s="20">
        <v>3</v>
      </c>
      <c r="O10" s="20"/>
    </row>
    <row r="11" spans="1:16" x14ac:dyDescent="0.3">
      <c r="A11" s="43" t="s">
        <v>156</v>
      </c>
      <c r="B11" s="43" t="s">
        <v>157</v>
      </c>
      <c r="C11" s="44">
        <v>6</v>
      </c>
      <c r="D11" s="127"/>
      <c r="E11" s="127" t="s">
        <v>81</v>
      </c>
      <c r="F11" s="127" t="s">
        <v>158</v>
      </c>
      <c r="G11" s="127" t="s">
        <v>159</v>
      </c>
      <c r="I11" s="43" t="s">
        <v>162</v>
      </c>
      <c r="J11" s="43" t="s">
        <v>163</v>
      </c>
      <c r="K11" s="44">
        <v>5</v>
      </c>
      <c r="L11" s="20"/>
      <c r="M11" s="20"/>
      <c r="N11" s="20"/>
      <c r="O11" s="20">
        <v>4</v>
      </c>
    </row>
    <row r="12" spans="1:16" x14ac:dyDescent="0.3">
      <c r="A12" s="43" t="s">
        <v>160</v>
      </c>
      <c r="B12" s="43" t="s">
        <v>161</v>
      </c>
      <c r="C12" s="44">
        <v>6</v>
      </c>
      <c r="D12" s="127"/>
      <c r="E12" s="127"/>
      <c r="F12" s="127">
        <v>3</v>
      </c>
      <c r="G12" s="127">
        <v>4</v>
      </c>
      <c r="I12" s="43" t="s">
        <v>232</v>
      </c>
      <c r="J12" s="43" t="s">
        <v>233</v>
      </c>
      <c r="K12" s="44">
        <v>5</v>
      </c>
      <c r="L12" s="20">
        <v>1</v>
      </c>
      <c r="M12" s="20"/>
      <c r="N12" s="20"/>
      <c r="O12" s="20"/>
      <c r="P12" s="209"/>
    </row>
    <row r="13" spans="1:16" x14ac:dyDescent="0.3">
      <c r="A13" s="43" t="s">
        <v>164</v>
      </c>
      <c r="B13" s="43" t="s">
        <v>165</v>
      </c>
      <c r="C13" s="44">
        <v>6</v>
      </c>
      <c r="D13" s="127" t="s">
        <v>166</v>
      </c>
      <c r="E13" s="127"/>
      <c r="F13" s="127" t="s">
        <v>167</v>
      </c>
      <c r="G13" s="127"/>
      <c r="I13" s="46" t="s">
        <v>227</v>
      </c>
      <c r="J13" s="43" t="s">
        <v>228</v>
      </c>
      <c r="K13" s="47">
        <v>5</v>
      </c>
      <c r="L13" s="20"/>
      <c r="M13" s="20"/>
      <c r="N13" s="20">
        <v>3</v>
      </c>
      <c r="O13" s="20"/>
    </row>
    <row r="14" spans="1:16" x14ac:dyDescent="0.3">
      <c r="A14" s="43" t="s">
        <v>169</v>
      </c>
      <c r="B14" s="43" t="s">
        <v>170</v>
      </c>
      <c r="C14" s="44">
        <v>5</v>
      </c>
      <c r="D14" s="127"/>
      <c r="E14" s="127"/>
      <c r="F14" s="127">
        <v>3</v>
      </c>
      <c r="G14" s="127"/>
      <c r="I14" s="43" t="s">
        <v>231</v>
      </c>
      <c r="J14" s="43" t="s">
        <v>168</v>
      </c>
      <c r="K14" s="44">
        <v>5</v>
      </c>
      <c r="L14" s="20"/>
      <c r="M14" s="20">
        <v>2</v>
      </c>
      <c r="N14" s="20"/>
      <c r="O14" s="20"/>
    </row>
    <row r="15" spans="1:16" x14ac:dyDescent="0.3">
      <c r="A15" s="45" t="s">
        <v>171</v>
      </c>
      <c r="B15" s="43" t="s">
        <v>172</v>
      </c>
      <c r="C15" s="44">
        <v>4</v>
      </c>
      <c r="D15" s="127"/>
      <c r="E15" s="127"/>
      <c r="F15" s="127">
        <v>3</v>
      </c>
      <c r="G15" s="127"/>
      <c r="I15" s="43" t="s">
        <v>229</v>
      </c>
      <c r="J15" s="43" t="s">
        <v>230</v>
      </c>
      <c r="K15" s="44">
        <v>5</v>
      </c>
      <c r="L15" s="20"/>
      <c r="M15" s="20"/>
      <c r="N15" s="20">
        <v>3</v>
      </c>
      <c r="O15" s="20"/>
    </row>
    <row r="16" spans="1:16" x14ac:dyDescent="0.3">
      <c r="A16" s="45" t="s">
        <v>174</v>
      </c>
      <c r="B16" s="43" t="s">
        <v>175</v>
      </c>
      <c r="C16" s="44">
        <v>3</v>
      </c>
      <c r="D16" s="127"/>
      <c r="E16" s="127">
        <v>2</v>
      </c>
      <c r="F16" s="127"/>
      <c r="G16" s="127"/>
      <c r="I16" s="43" t="s">
        <v>234</v>
      </c>
      <c r="J16" s="43" t="s">
        <v>173</v>
      </c>
      <c r="K16" s="44">
        <v>5</v>
      </c>
      <c r="L16" s="20"/>
      <c r="M16" s="20"/>
      <c r="N16" s="20"/>
      <c r="O16" s="20">
        <v>4</v>
      </c>
    </row>
    <row r="17" spans="1:15" x14ac:dyDescent="0.3">
      <c r="A17" t="s">
        <v>178</v>
      </c>
      <c r="B17" t="s">
        <v>179</v>
      </c>
      <c r="C17" s="127">
        <v>5</v>
      </c>
      <c r="D17" s="127"/>
      <c r="E17" s="127"/>
      <c r="F17" s="127">
        <v>3</v>
      </c>
      <c r="G17" s="127"/>
      <c r="I17" s="20" t="s">
        <v>176</v>
      </c>
      <c r="J17" s="20" t="s">
        <v>177</v>
      </c>
      <c r="K17" s="210">
        <v>4</v>
      </c>
      <c r="L17" s="20"/>
      <c r="M17" s="20"/>
      <c r="N17" s="20"/>
      <c r="O17" s="20">
        <v>4</v>
      </c>
    </row>
    <row r="18" spans="1:15" x14ac:dyDescent="0.3">
      <c r="I18" s="43" t="s">
        <v>180</v>
      </c>
      <c r="J18" s="43" t="s">
        <v>181</v>
      </c>
      <c r="K18" s="44">
        <v>4</v>
      </c>
      <c r="L18" s="20"/>
      <c r="M18" s="20">
        <v>2</v>
      </c>
      <c r="N18" s="20"/>
      <c r="O18" s="20"/>
    </row>
    <row r="19" spans="1:15" x14ac:dyDescent="0.3">
      <c r="C19" s="127"/>
      <c r="D19" s="127"/>
      <c r="E19" s="127"/>
      <c r="F19" s="127"/>
      <c r="G19" s="127"/>
      <c r="I19" s="43" t="s">
        <v>182</v>
      </c>
      <c r="J19" s="43" t="s">
        <v>183</v>
      </c>
      <c r="K19" s="44">
        <v>5</v>
      </c>
      <c r="N19">
        <v>3</v>
      </c>
    </row>
    <row r="20" spans="1:15" x14ac:dyDescent="0.3">
      <c r="A20" s="43"/>
      <c r="B20" s="43"/>
      <c r="C20" s="44"/>
      <c r="D20" s="127"/>
      <c r="E20" s="127"/>
      <c r="F20" s="127"/>
      <c r="G20" s="127"/>
      <c r="I20" s="43" t="s">
        <v>184</v>
      </c>
      <c r="J20" s="43" t="s">
        <v>185</v>
      </c>
      <c r="K20" s="44">
        <v>4</v>
      </c>
      <c r="M20">
        <v>2</v>
      </c>
    </row>
    <row r="21" spans="1:15" x14ac:dyDescent="0.3">
      <c r="A21" s="43"/>
      <c r="B21" s="43"/>
      <c r="C21" s="44"/>
      <c r="D21" s="127"/>
      <c r="E21" s="127"/>
      <c r="F21" s="127"/>
      <c r="G21" s="127"/>
      <c r="I21" s="43" t="s">
        <v>186</v>
      </c>
      <c r="J21" s="43" t="s">
        <v>187</v>
      </c>
      <c r="K21" s="44">
        <v>4</v>
      </c>
      <c r="O21">
        <v>4</v>
      </c>
    </row>
    <row r="22" spans="1:15" x14ac:dyDescent="0.3">
      <c r="A22" s="43"/>
      <c r="B22" s="43"/>
      <c r="C22" s="44"/>
      <c r="I22" t="s">
        <v>188</v>
      </c>
      <c r="J22" t="s">
        <v>189</v>
      </c>
      <c r="K22" s="127">
        <v>5</v>
      </c>
      <c r="N22">
        <v>3</v>
      </c>
      <c r="O22">
        <v>4</v>
      </c>
    </row>
    <row r="23" spans="1:15" x14ac:dyDescent="0.3">
      <c r="I23" t="s">
        <v>190</v>
      </c>
      <c r="J23" t="s">
        <v>191</v>
      </c>
      <c r="K23" s="127">
        <v>7</v>
      </c>
      <c r="L23">
        <v>1</v>
      </c>
      <c r="M23">
        <v>2</v>
      </c>
    </row>
    <row r="24" spans="1:15" x14ac:dyDescent="0.3">
      <c r="I24" t="s">
        <v>192</v>
      </c>
      <c r="J24" t="s">
        <v>193</v>
      </c>
      <c r="K24" s="127">
        <v>4</v>
      </c>
      <c r="N24">
        <v>3</v>
      </c>
      <c r="O24">
        <v>4</v>
      </c>
    </row>
    <row r="25" spans="1:15" x14ac:dyDescent="0.3">
      <c r="I25" t="s">
        <v>194</v>
      </c>
      <c r="J25" t="s">
        <v>195</v>
      </c>
      <c r="K25" s="127">
        <v>5</v>
      </c>
      <c r="L25">
        <v>1</v>
      </c>
      <c r="M25">
        <v>2</v>
      </c>
    </row>
    <row r="26" spans="1:15" x14ac:dyDescent="0.3">
      <c r="I26" t="s">
        <v>196</v>
      </c>
      <c r="J26" t="s">
        <v>197</v>
      </c>
      <c r="K26" s="127">
        <v>3</v>
      </c>
      <c r="O26">
        <v>4</v>
      </c>
    </row>
    <row r="27" spans="1:15" x14ac:dyDescent="0.3">
      <c r="I27" t="s">
        <v>198</v>
      </c>
      <c r="J27" t="s">
        <v>199</v>
      </c>
      <c r="K27" s="127">
        <v>5</v>
      </c>
      <c r="L27">
        <v>1</v>
      </c>
      <c r="M27">
        <v>2</v>
      </c>
    </row>
    <row r="28" spans="1:15" x14ac:dyDescent="0.3">
      <c r="I28" t="s">
        <v>200</v>
      </c>
      <c r="J28" t="s">
        <v>201</v>
      </c>
      <c r="K28" s="127">
        <v>3</v>
      </c>
      <c r="N28">
        <v>3</v>
      </c>
    </row>
    <row r="29" spans="1:15" x14ac:dyDescent="0.3">
      <c r="I29" t="s">
        <v>202</v>
      </c>
      <c r="J29" t="s">
        <v>203</v>
      </c>
      <c r="K29" s="127">
        <v>4</v>
      </c>
      <c r="N29">
        <v>3</v>
      </c>
      <c r="O29">
        <v>4</v>
      </c>
    </row>
    <row r="30" spans="1:15" x14ac:dyDescent="0.3">
      <c r="I30" t="s">
        <v>204</v>
      </c>
      <c r="J30" t="s">
        <v>205</v>
      </c>
      <c r="K30" s="127">
        <v>4</v>
      </c>
      <c r="L30">
        <v>1</v>
      </c>
    </row>
    <row r="31" spans="1:15" x14ac:dyDescent="0.3">
      <c r="I31" t="s">
        <v>206</v>
      </c>
      <c r="J31" t="s">
        <v>207</v>
      </c>
      <c r="K31" s="127">
        <v>4</v>
      </c>
      <c r="O31">
        <v>4</v>
      </c>
    </row>
    <row r="32" spans="1:15" x14ac:dyDescent="0.3">
      <c r="I32" t="s">
        <v>208</v>
      </c>
      <c r="J32" t="s">
        <v>209</v>
      </c>
      <c r="K32" s="127">
        <v>3</v>
      </c>
      <c r="O32">
        <v>4</v>
      </c>
    </row>
    <row r="33" spans="9:15" x14ac:dyDescent="0.3">
      <c r="I33" t="s">
        <v>210</v>
      </c>
      <c r="J33" t="s">
        <v>211</v>
      </c>
      <c r="K33" s="127">
        <v>4</v>
      </c>
      <c r="O33">
        <v>4</v>
      </c>
    </row>
    <row r="34" spans="9:15" x14ac:dyDescent="0.3">
      <c r="I34" s="43" t="s">
        <v>212</v>
      </c>
      <c r="J34" s="43" t="s">
        <v>213</v>
      </c>
      <c r="K34" s="44">
        <v>5</v>
      </c>
      <c r="O34">
        <v>4</v>
      </c>
    </row>
    <row r="35" spans="9:15" x14ac:dyDescent="0.3">
      <c r="I35" t="s">
        <v>214</v>
      </c>
      <c r="J35" t="s">
        <v>215</v>
      </c>
      <c r="K35" s="127">
        <v>4</v>
      </c>
      <c r="N35">
        <v>3</v>
      </c>
    </row>
    <row r="36" spans="9:15" x14ac:dyDescent="0.3">
      <c r="I36" t="s">
        <v>216</v>
      </c>
      <c r="J36" t="s">
        <v>217</v>
      </c>
      <c r="K36" s="127">
        <v>3</v>
      </c>
      <c r="L36">
        <v>1</v>
      </c>
    </row>
    <row r="37" spans="9:15" x14ac:dyDescent="0.3">
      <c r="I37" t="s">
        <v>218</v>
      </c>
      <c r="J37" t="s">
        <v>219</v>
      </c>
      <c r="K37" s="127">
        <v>6</v>
      </c>
      <c r="L37">
        <v>1</v>
      </c>
      <c r="M37">
        <v>2</v>
      </c>
    </row>
    <row r="38" spans="9:15" x14ac:dyDescent="0.3">
      <c r="I38" t="s">
        <v>220</v>
      </c>
      <c r="J38" t="s">
        <v>221</v>
      </c>
      <c r="K38" s="127">
        <v>5</v>
      </c>
      <c r="L38">
        <v>1</v>
      </c>
      <c r="M38">
        <v>2</v>
      </c>
    </row>
    <row r="39" spans="9:15" x14ac:dyDescent="0.3">
      <c r="I39" t="s">
        <v>222</v>
      </c>
      <c r="J39" t="s">
        <v>223</v>
      </c>
      <c r="K39" s="127">
        <v>3</v>
      </c>
      <c r="M39">
        <v>2</v>
      </c>
    </row>
  </sheetData>
  <sheetProtection algorithmName="SHA-512" hashValue="pzFezKdU8RONQGtlqejuEbCSALGZhmj7PArcE94ksQFYMtaXW6S8o2XdFjqc1WgiFHAOWQVKtL3LnTZ677AWSg==" saltValue="iyMOepXfl52DISsq3qn4OQ==" spinCount="100000" sheet="1" objects="1" scenarios="1"/>
  <sortState xmlns:xlrd2="http://schemas.microsoft.com/office/spreadsheetml/2017/richdata2" ref="A3:G22">
    <sortCondition ref="A3:A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F9" sqref="F9"/>
    </sheetView>
  </sheetViews>
  <sheetFormatPr defaultRowHeight="14.4" x14ac:dyDescent="0.3"/>
  <cols>
    <col min="1" max="1" width="10.6640625" customWidth="1"/>
    <col min="2" max="5" width="5.6640625" style="6" customWidth="1"/>
    <col min="6" max="6" width="20.6640625" customWidth="1"/>
    <col min="7" max="7" width="60.6640625" customWidth="1"/>
    <col min="8" max="8" width="10.6640625" customWidth="1"/>
    <col min="9" max="14" width="5.6640625" customWidth="1"/>
    <col min="15" max="15" width="10.6640625" customWidth="1"/>
  </cols>
  <sheetData>
    <row r="1" spans="1:15" ht="30" customHeight="1" x14ac:dyDescent="0.4">
      <c r="A1" s="137" t="s">
        <v>224</v>
      </c>
      <c r="B1" s="136"/>
      <c r="C1" s="136"/>
      <c r="D1" s="136"/>
      <c r="E1" s="136"/>
      <c r="F1" s="7"/>
      <c r="G1" s="138" t="s">
        <v>4</v>
      </c>
      <c r="H1" s="7"/>
      <c r="J1" s="5"/>
    </row>
    <row r="2" spans="1:15" ht="15" customHeight="1" x14ac:dyDescent="0.4">
      <c r="A2" s="7"/>
      <c r="B2" s="422" t="s">
        <v>225</v>
      </c>
      <c r="C2" s="422"/>
      <c r="D2" s="422"/>
      <c r="E2" s="422"/>
      <c r="F2" s="7"/>
      <c r="G2" s="7"/>
      <c r="H2" s="7"/>
      <c r="J2" s="5"/>
    </row>
    <row r="3" spans="1:15" ht="15" customHeight="1" thickBot="1" x14ac:dyDescent="0.35">
      <c r="A3" s="9" t="s">
        <v>30</v>
      </c>
      <c r="B3" s="8" t="s">
        <v>20</v>
      </c>
      <c r="C3" s="8" t="s">
        <v>21</v>
      </c>
      <c r="D3" s="8" t="s">
        <v>22</v>
      </c>
      <c r="E3" s="8" t="s">
        <v>23</v>
      </c>
      <c r="F3" s="7" t="s">
        <v>31</v>
      </c>
      <c r="G3" s="7" t="s">
        <v>32</v>
      </c>
      <c r="H3" s="9" t="s">
        <v>33</v>
      </c>
      <c r="I3" s="1"/>
      <c r="K3" s="1"/>
      <c r="L3" s="1"/>
      <c r="M3" s="1"/>
      <c r="N3" s="1"/>
      <c r="O3" s="1"/>
    </row>
    <row r="4" spans="1:15" s="1" customFormat="1" ht="15" customHeight="1" x14ac:dyDescent="0.3">
      <c r="A4" s="65" cm="1">
        <f t="array" ref="A4:A14">_xlfn._xlws.FILTER(Form!$G$1:'Form'!$G$120,(Form!$BI$1:'Form'!$BI$120=1)*(Form!$BK$1:'Form'!$BK$120=TRUE),"empty")</f>
        <v>1</v>
      </c>
      <c r="B4" s="135" cm="1">
        <f t="array" ref="B4:B14">_xlfn._xlws.FILTER(Form!$BL$1:'Form'!$BL$120,(Form!$BI$1:'Form'!$BI$120=1)*(Form!$BK$1:'Form'!$BK$120=TRUE),"empty")</f>
        <v>0</v>
      </c>
      <c r="C4" s="135" cm="1">
        <f t="array" ref="C4:C14">_xlfn._xlws.FILTER(Form!$BM$1:'Form'!$BM$120,(Form!$BI$1:'Form'!$BI$120=1)*(Form!$BK$1:'Form'!$BK$120=TRUE),"empty")</f>
        <v>0</v>
      </c>
      <c r="D4" s="135" cm="1">
        <f t="array" ref="D4:D14">_xlfn._xlws.FILTER(Form!$BN$1:'Form'!$BN$120,(Form!$BI$1:'Form'!$BI$120=1)*(Form!$BK$1:'Form'!$BK$120=TRUE),"empty")</f>
        <v>0</v>
      </c>
      <c r="E4" s="135" cm="1">
        <f t="array" ref="E4:E14">_xlfn._xlws.FILTER(Form!$BO$1:'Form'!$BO$120,(Form!$BI$1:'Form'!$BI$120=1)*(Form!$BK$1:'Form'!$BK$120=TRUE),"empty")</f>
        <v>0</v>
      </c>
      <c r="F4" s="128" t="str" cm="1">
        <f t="array" ref="F4:F14">_xlfn._xlws.FILTER(Form!$J$1:'Form'!$J$120,(Form!$BI$1:'Form'!$BI$120=1)*(Form!$BK$1:'Form'!$BK$120=TRUE),"empty")</f>
        <v>RO47000</v>
      </c>
      <c r="G4" s="128" t="str" cm="1">
        <f t="array" ref="G4:G14">_xlfn._xlws.FILTER(Form!$R$1:'Form'!$R$120,(Form!$BI$1:'Form'!$BI$120=1)*(Form!$BK$1:'Form'!$BK$120=TRUE),"empty")</f>
        <v>Vision and Reflection</v>
      </c>
      <c r="H4" s="10" t="str">
        <f>IF(SUM($B4:$E4)=0,"",SUM($B4:$E4))</f>
        <v/>
      </c>
    </row>
    <row r="5" spans="1:15" s="1" customFormat="1" ht="15" customHeight="1" x14ac:dyDescent="0.3">
      <c r="A5" s="11">
        <v>1</v>
      </c>
      <c r="B5" s="13">
        <v>5</v>
      </c>
      <c r="C5" s="13">
        <v>0</v>
      </c>
      <c r="D5" s="13">
        <v>0</v>
      </c>
      <c r="E5" s="13">
        <v>0</v>
      </c>
      <c r="F5" s="16" t="str">
        <v>RO47001</v>
      </c>
      <c r="G5" s="16" t="str">
        <v>Robot Dynamics &amp; Control</v>
      </c>
      <c r="H5" s="12">
        <f>IF(SUM($B5:$E5)=0,"",SUM($B5:$E5))</f>
        <v>5</v>
      </c>
    </row>
    <row r="6" spans="1:15" s="1" customFormat="1" ht="15" customHeight="1" x14ac:dyDescent="0.3">
      <c r="A6" s="11">
        <v>1</v>
      </c>
      <c r="B6" s="13">
        <v>5</v>
      </c>
      <c r="C6" s="13">
        <v>0</v>
      </c>
      <c r="D6" s="13">
        <v>0</v>
      </c>
      <c r="E6" s="13">
        <v>0</v>
      </c>
      <c r="F6" s="16" t="str">
        <v>RO47002</v>
      </c>
      <c r="G6" s="16" t="str">
        <v>Machine Learning for Robotics</v>
      </c>
      <c r="H6" s="12">
        <f t="shared" ref="H6:H51" si="0">IF(SUM($B6:$E6)=0,"",SUM($B6:$E6))</f>
        <v>5</v>
      </c>
    </row>
    <row r="7" spans="1:15" s="1" customFormat="1" ht="15" customHeight="1" x14ac:dyDescent="0.3">
      <c r="A7" s="11">
        <v>1</v>
      </c>
      <c r="B7" s="13">
        <v>5</v>
      </c>
      <c r="C7" s="13">
        <v>0</v>
      </c>
      <c r="D7" s="13">
        <v>0</v>
      </c>
      <c r="E7" s="13">
        <v>0</v>
      </c>
      <c r="F7" s="16" t="str">
        <v>RO47003</v>
      </c>
      <c r="G7" s="16" t="str">
        <v>Robot Software Practicals</v>
      </c>
      <c r="H7" s="12">
        <f t="shared" si="0"/>
        <v>5</v>
      </c>
    </row>
    <row r="8" spans="1:15" s="1" customFormat="1" ht="15" customHeight="1" x14ac:dyDescent="0.3">
      <c r="A8" s="11">
        <v>1</v>
      </c>
      <c r="B8" s="13">
        <v>0</v>
      </c>
      <c r="C8" s="13">
        <v>5</v>
      </c>
      <c r="D8" s="13">
        <v>0</v>
      </c>
      <c r="E8" s="13">
        <v>0</v>
      </c>
      <c r="F8" s="16" t="str">
        <v>RO47004</v>
      </c>
      <c r="G8" s="16" t="str">
        <v>Machine Perception</v>
      </c>
      <c r="H8" s="12">
        <f t="shared" si="0"/>
        <v>5</v>
      </c>
    </row>
    <row r="9" spans="1:15" s="1" customFormat="1" ht="15" customHeight="1" x14ac:dyDescent="0.3">
      <c r="A9" s="11">
        <v>1</v>
      </c>
      <c r="B9" s="13">
        <v>0</v>
      </c>
      <c r="C9" s="13">
        <v>5</v>
      </c>
      <c r="D9" s="13">
        <v>0</v>
      </c>
      <c r="E9" s="13">
        <v>0</v>
      </c>
      <c r="F9" s="16" t="str">
        <v>RO47005</v>
      </c>
      <c r="G9" s="16" t="str">
        <v>Planning &amp; Decision Making</v>
      </c>
      <c r="H9" s="12">
        <f t="shared" si="0"/>
        <v>5</v>
      </c>
    </row>
    <row r="10" spans="1:15" s="1" customFormat="1" ht="15" customHeight="1" x14ac:dyDescent="0.3">
      <c r="A10" s="11">
        <v>1</v>
      </c>
      <c r="B10" s="13">
        <v>0</v>
      </c>
      <c r="C10" s="13">
        <v>5</v>
      </c>
      <c r="D10" s="13">
        <v>0</v>
      </c>
      <c r="E10" s="13">
        <v>0</v>
      </c>
      <c r="F10" s="16" t="str">
        <v>RO47006</v>
      </c>
      <c r="G10" s="16" t="str">
        <v>Human Robot Interaction</v>
      </c>
      <c r="H10" s="12">
        <f t="shared" si="0"/>
        <v>5</v>
      </c>
    </row>
    <row r="11" spans="1:15" s="1" customFormat="1" ht="15" customHeight="1" x14ac:dyDescent="0.3">
      <c r="A11" s="11">
        <v>1</v>
      </c>
      <c r="B11" s="13">
        <v>0</v>
      </c>
      <c r="C11" s="13">
        <v>0</v>
      </c>
      <c r="D11" s="13">
        <v>0</v>
      </c>
      <c r="E11" s="13">
        <v>5</v>
      </c>
      <c r="F11" s="16" t="str">
        <v>RO47007</v>
      </c>
      <c r="G11" s="16" t="str">
        <v xml:space="preserve">Multidisciplinary Project </v>
      </c>
      <c r="H11" s="12">
        <f t="shared" si="0"/>
        <v>5</v>
      </c>
    </row>
    <row r="12" spans="1:15" s="1" customFormat="1" ht="15" customHeight="1" x14ac:dyDescent="0.3">
      <c r="A12" s="11">
        <v>1</v>
      </c>
      <c r="B12" s="13">
        <v>0</v>
      </c>
      <c r="C12" s="13">
        <v>0</v>
      </c>
      <c r="D12" s="13">
        <v>5</v>
      </c>
      <c r="E12" s="13">
        <v>0</v>
      </c>
      <c r="F12" s="16" t="str">
        <v>RO47008</v>
      </c>
      <c r="G12" s="16" t="str">
        <v>Robot &amp; Society</v>
      </c>
      <c r="H12" s="12">
        <f t="shared" si="0"/>
        <v>5</v>
      </c>
    </row>
    <row r="13" spans="1:15" s="1" customFormat="1" ht="15" customHeight="1" x14ac:dyDescent="0.3">
      <c r="A13" s="11">
        <v>2</v>
      </c>
      <c r="B13" s="13">
        <v>0</v>
      </c>
      <c r="C13" s="13">
        <v>10</v>
      </c>
      <c r="D13" s="13">
        <v>0</v>
      </c>
      <c r="E13" s="13">
        <v>0</v>
      </c>
      <c r="F13" s="16" t="str">
        <v>RO57010-20</v>
      </c>
      <c r="G13" s="16" t="str">
        <v>RO Literature Research</v>
      </c>
      <c r="H13" s="12">
        <f t="shared" si="0"/>
        <v>10</v>
      </c>
    </row>
    <row r="14" spans="1:15" s="1" customFormat="1" ht="15" customHeight="1" x14ac:dyDescent="0.3">
      <c r="A14" s="11">
        <v>2</v>
      </c>
      <c r="B14" s="13">
        <v>0</v>
      </c>
      <c r="C14" s="13">
        <v>5</v>
      </c>
      <c r="D14" s="13">
        <v>15</v>
      </c>
      <c r="E14" s="13">
        <v>15</v>
      </c>
      <c r="F14" s="16" t="str">
        <v>RO57035</v>
      </c>
      <c r="G14" s="16" t="str">
        <v>RO MSc Thesis</v>
      </c>
      <c r="H14" s="12">
        <f t="shared" si="0"/>
        <v>35</v>
      </c>
    </row>
    <row r="15" spans="1:15" s="1" customFormat="1" ht="15" customHeight="1" x14ac:dyDescent="0.3">
      <c r="A15" s="11"/>
      <c r="B15" s="13"/>
      <c r="C15" s="13"/>
      <c r="D15" s="13"/>
      <c r="E15" s="13"/>
      <c r="F15" s="16"/>
      <c r="G15" s="16"/>
      <c r="H15" s="12" t="str">
        <f t="shared" si="0"/>
        <v/>
      </c>
    </row>
    <row r="16" spans="1:15" s="1" customFormat="1" ht="15" customHeight="1" x14ac:dyDescent="0.3">
      <c r="A16" s="11"/>
      <c r="B16" s="13"/>
      <c r="C16" s="13"/>
      <c r="D16" s="13"/>
      <c r="E16" s="13"/>
      <c r="F16" s="16"/>
      <c r="G16" s="16"/>
      <c r="H16" s="12" t="str">
        <f t="shared" si="0"/>
        <v/>
      </c>
    </row>
    <row r="17" spans="1:8" s="1" customFormat="1" ht="15" customHeight="1" x14ac:dyDescent="0.3">
      <c r="A17" s="11"/>
      <c r="B17" s="13"/>
      <c r="C17" s="13"/>
      <c r="D17" s="13"/>
      <c r="E17" s="13"/>
      <c r="F17" s="16"/>
      <c r="G17" s="16"/>
      <c r="H17" s="12" t="str">
        <f t="shared" si="0"/>
        <v/>
      </c>
    </row>
    <row r="18" spans="1:8" s="1" customFormat="1" ht="15" customHeight="1" x14ac:dyDescent="0.3">
      <c r="A18" s="11"/>
      <c r="B18" s="13"/>
      <c r="C18" s="13"/>
      <c r="D18" s="13"/>
      <c r="E18" s="13"/>
      <c r="F18" s="16"/>
      <c r="G18" s="16"/>
      <c r="H18" s="12" t="str">
        <f t="shared" si="0"/>
        <v/>
      </c>
    </row>
    <row r="19" spans="1:8" s="1" customFormat="1" ht="15" customHeight="1" x14ac:dyDescent="0.3">
      <c r="A19" s="11"/>
      <c r="B19" s="13"/>
      <c r="C19" s="13"/>
      <c r="D19" s="13"/>
      <c r="E19" s="13"/>
      <c r="F19" s="16"/>
      <c r="G19" s="16"/>
      <c r="H19" s="12" t="str">
        <f t="shared" si="0"/>
        <v/>
      </c>
    </row>
    <row r="20" spans="1:8" s="1" customFormat="1" ht="15" customHeight="1" x14ac:dyDescent="0.3">
      <c r="A20" s="11"/>
      <c r="B20" s="13"/>
      <c r="C20" s="13"/>
      <c r="D20" s="13"/>
      <c r="E20" s="13"/>
      <c r="F20" s="16"/>
      <c r="G20" s="16"/>
      <c r="H20" s="12" t="str">
        <f t="shared" si="0"/>
        <v/>
      </c>
    </row>
    <row r="21" spans="1:8" s="1" customFormat="1" ht="15" customHeight="1" x14ac:dyDescent="0.3">
      <c r="A21" s="11"/>
      <c r="B21" s="13"/>
      <c r="C21" s="13"/>
      <c r="D21" s="13"/>
      <c r="E21" s="13"/>
      <c r="F21" s="16"/>
      <c r="G21" s="16"/>
      <c r="H21" s="12" t="str">
        <f t="shared" si="0"/>
        <v/>
      </c>
    </row>
    <row r="22" spans="1:8" s="1" customFormat="1" ht="15" customHeight="1" x14ac:dyDescent="0.3">
      <c r="A22" s="11"/>
      <c r="B22" s="13"/>
      <c r="C22" s="13"/>
      <c r="D22" s="13"/>
      <c r="E22" s="13"/>
      <c r="F22" s="16"/>
      <c r="G22" s="16"/>
      <c r="H22" s="12" t="str">
        <f t="shared" si="0"/>
        <v/>
      </c>
    </row>
    <row r="23" spans="1:8" s="1" customFormat="1" ht="15" customHeight="1" x14ac:dyDescent="0.3">
      <c r="A23" s="11"/>
      <c r="B23" s="13"/>
      <c r="C23" s="13"/>
      <c r="D23" s="13"/>
      <c r="E23" s="13"/>
      <c r="F23" s="16"/>
      <c r="G23" s="16"/>
      <c r="H23" s="12" t="str">
        <f t="shared" si="0"/>
        <v/>
      </c>
    </row>
    <row r="24" spans="1:8" s="1" customFormat="1" ht="15" customHeight="1" x14ac:dyDescent="0.3">
      <c r="A24" s="11"/>
      <c r="B24" s="13"/>
      <c r="C24" s="13"/>
      <c r="D24" s="13"/>
      <c r="E24" s="13"/>
      <c r="F24" s="16"/>
      <c r="G24" s="16"/>
      <c r="H24" s="12" t="str">
        <f t="shared" si="0"/>
        <v/>
      </c>
    </row>
    <row r="25" spans="1:8" s="1" customFormat="1" ht="15" customHeight="1" x14ac:dyDescent="0.3">
      <c r="A25" s="11"/>
      <c r="B25" s="13"/>
      <c r="C25" s="13"/>
      <c r="D25" s="13"/>
      <c r="E25" s="13"/>
      <c r="F25" s="16"/>
      <c r="G25" s="16"/>
      <c r="H25" s="12" t="str">
        <f t="shared" si="0"/>
        <v/>
      </c>
    </row>
    <row r="26" spans="1:8" s="1" customFormat="1" ht="15" customHeight="1" x14ac:dyDescent="0.3">
      <c r="A26" s="11"/>
      <c r="B26" s="13"/>
      <c r="C26" s="13"/>
      <c r="D26" s="13"/>
      <c r="E26" s="13"/>
      <c r="F26" s="16"/>
      <c r="G26" s="16"/>
      <c r="H26" s="12" t="str">
        <f t="shared" si="0"/>
        <v/>
      </c>
    </row>
    <row r="27" spans="1:8" s="1" customFormat="1" ht="15" customHeight="1" x14ac:dyDescent="0.3">
      <c r="A27" s="11"/>
      <c r="B27" s="13"/>
      <c r="C27" s="13"/>
      <c r="D27" s="13"/>
      <c r="E27" s="13"/>
      <c r="F27" s="16"/>
      <c r="G27" s="16"/>
      <c r="H27" s="12" t="str">
        <f t="shared" si="0"/>
        <v/>
      </c>
    </row>
    <row r="28" spans="1:8" s="1" customFormat="1" ht="15" customHeight="1" x14ac:dyDescent="0.3">
      <c r="A28" s="11"/>
      <c r="B28" s="13"/>
      <c r="C28" s="13"/>
      <c r="D28" s="13"/>
      <c r="E28" s="13"/>
      <c r="F28" s="16"/>
      <c r="G28" s="16"/>
      <c r="H28" s="12" t="str">
        <f t="shared" si="0"/>
        <v/>
      </c>
    </row>
    <row r="29" spans="1:8" s="1" customFormat="1" ht="15" customHeight="1" x14ac:dyDescent="0.3">
      <c r="A29" s="11"/>
      <c r="B29" s="13"/>
      <c r="C29" s="13"/>
      <c r="D29" s="13"/>
      <c r="E29" s="13"/>
      <c r="F29" s="16"/>
      <c r="G29" s="16"/>
      <c r="H29" s="12" t="str">
        <f t="shared" si="0"/>
        <v/>
      </c>
    </row>
    <row r="30" spans="1:8" s="1" customFormat="1" ht="15" customHeight="1" x14ac:dyDescent="0.3">
      <c r="A30" s="11"/>
      <c r="B30" s="13"/>
      <c r="C30" s="13"/>
      <c r="D30" s="13"/>
      <c r="E30" s="13"/>
      <c r="F30" s="16"/>
      <c r="G30" s="16"/>
      <c r="H30" s="12" t="str">
        <f t="shared" si="0"/>
        <v/>
      </c>
    </row>
    <row r="31" spans="1:8" s="1" customFormat="1" ht="15" customHeight="1" x14ac:dyDescent="0.3">
      <c r="A31" s="11"/>
      <c r="B31" s="13"/>
      <c r="C31" s="13"/>
      <c r="D31" s="13"/>
      <c r="E31" s="13"/>
      <c r="F31" s="16"/>
      <c r="G31" s="16"/>
      <c r="H31" s="12" t="str">
        <f t="shared" si="0"/>
        <v/>
      </c>
    </row>
    <row r="32" spans="1:8" s="1" customFormat="1" ht="15" customHeight="1" x14ac:dyDescent="0.3">
      <c r="A32" s="11"/>
      <c r="B32" s="13"/>
      <c r="C32" s="13"/>
      <c r="D32" s="13"/>
      <c r="E32" s="13"/>
      <c r="F32" s="16"/>
      <c r="G32" s="16"/>
      <c r="H32" s="12" t="str">
        <f t="shared" si="0"/>
        <v/>
      </c>
    </row>
    <row r="33" spans="1:8" s="1" customFormat="1" ht="15" customHeight="1" x14ac:dyDescent="0.3">
      <c r="A33" s="11"/>
      <c r="B33" s="13"/>
      <c r="C33" s="13"/>
      <c r="D33" s="13"/>
      <c r="E33" s="13"/>
      <c r="F33" s="16"/>
      <c r="G33" s="16"/>
      <c r="H33" s="12" t="str">
        <f t="shared" si="0"/>
        <v/>
      </c>
    </row>
    <row r="34" spans="1:8" s="1" customFormat="1" ht="15" customHeight="1" x14ac:dyDescent="0.3">
      <c r="A34" s="11"/>
      <c r="B34" s="13"/>
      <c r="C34" s="13"/>
      <c r="D34" s="13"/>
      <c r="E34" s="13"/>
      <c r="F34" s="16"/>
      <c r="G34" s="16"/>
      <c r="H34" s="12" t="str">
        <f t="shared" si="0"/>
        <v/>
      </c>
    </row>
    <row r="35" spans="1:8" s="1" customFormat="1" ht="15" customHeight="1" x14ac:dyDescent="0.3">
      <c r="A35" s="11"/>
      <c r="B35" s="13"/>
      <c r="C35" s="13"/>
      <c r="D35" s="13"/>
      <c r="E35" s="13"/>
      <c r="F35" s="16"/>
      <c r="G35" s="16"/>
      <c r="H35" s="12" t="str">
        <f t="shared" si="0"/>
        <v/>
      </c>
    </row>
    <row r="36" spans="1:8" s="1" customFormat="1" ht="15" customHeight="1" x14ac:dyDescent="0.3">
      <c r="A36" s="11"/>
      <c r="B36" s="13"/>
      <c r="C36" s="13"/>
      <c r="D36" s="13"/>
      <c r="E36" s="13"/>
      <c r="F36" s="16"/>
      <c r="G36" s="16"/>
      <c r="H36" s="12" t="str">
        <f t="shared" si="0"/>
        <v/>
      </c>
    </row>
    <row r="37" spans="1:8" s="1" customFormat="1" ht="15" customHeight="1" x14ac:dyDescent="0.3">
      <c r="A37" s="11"/>
      <c r="B37" s="13"/>
      <c r="C37" s="13"/>
      <c r="D37" s="13"/>
      <c r="E37" s="13"/>
      <c r="F37" s="16"/>
      <c r="G37" s="16"/>
      <c r="H37" s="12" t="str">
        <f t="shared" si="0"/>
        <v/>
      </c>
    </row>
    <row r="38" spans="1:8" s="1" customFormat="1" ht="15" customHeight="1" x14ac:dyDescent="0.3">
      <c r="A38" s="11"/>
      <c r="B38" s="13"/>
      <c r="C38" s="13"/>
      <c r="D38" s="13"/>
      <c r="E38" s="13"/>
      <c r="F38" s="16"/>
      <c r="G38" s="16"/>
      <c r="H38" s="12" t="str">
        <f t="shared" si="0"/>
        <v/>
      </c>
    </row>
    <row r="39" spans="1:8" s="1" customFormat="1" ht="15" customHeight="1" x14ac:dyDescent="0.3">
      <c r="A39" s="11"/>
      <c r="B39" s="13"/>
      <c r="C39" s="13"/>
      <c r="D39" s="13"/>
      <c r="E39" s="13"/>
      <c r="F39" s="16"/>
      <c r="G39" s="16"/>
      <c r="H39" s="12" t="str">
        <f t="shared" si="0"/>
        <v/>
      </c>
    </row>
    <row r="40" spans="1:8" s="1" customFormat="1" ht="15" customHeight="1" x14ac:dyDescent="0.3">
      <c r="A40" s="11"/>
      <c r="B40" s="13"/>
      <c r="C40" s="13"/>
      <c r="D40" s="13"/>
      <c r="E40" s="13"/>
      <c r="F40" s="16"/>
      <c r="G40" s="16"/>
      <c r="H40" s="12" t="str">
        <f t="shared" si="0"/>
        <v/>
      </c>
    </row>
    <row r="41" spans="1:8" s="1" customFormat="1" ht="15" customHeight="1" x14ac:dyDescent="0.3">
      <c r="A41" s="11"/>
      <c r="B41" s="13"/>
      <c r="C41" s="13"/>
      <c r="D41" s="13"/>
      <c r="E41" s="13"/>
      <c r="F41" s="16"/>
      <c r="G41" s="16"/>
      <c r="H41" s="12" t="str">
        <f t="shared" si="0"/>
        <v/>
      </c>
    </row>
    <row r="42" spans="1:8" s="1" customFormat="1" ht="15" customHeight="1" x14ac:dyDescent="0.3">
      <c r="A42" s="11"/>
      <c r="B42" s="13"/>
      <c r="C42" s="13"/>
      <c r="D42" s="13"/>
      <c r="E42" s="13"/>
      <c r="F42" s="16"/>
      <c r="G42" s="16"/>
      <c r="H42" s="12" t="str">
        <f t="shared" si="0"/>
        <v/>
      </c>
    </row>
    <row r="43" spans="1:8" s="1" customFormat="1" ht="15" customHeight="1" x14ac:dyDescent="0.3">
      <c r="A43" s="11"/>
      <c r="B43" s="13"/>
      <c r="C43" s="13"/>
      <c r="D43" s="13"/>
      <c r="E43" s="13"/>
      <c r="F43" s="16"/>
      <c r="G43" s="16"/>
      <c r="H43" s="12" t="str">
        <f t="shared" si="0"/>
        <v/>
      </c>
    </row>
    <row r="44" spans="1:8" s="1" customFormat="1" ht="15" customHeight="1" x14ac:dyDescent="0.3">
      <c r="A44" s="11"/>
      <c r="B44" s="13"/>
      <c r="C44" s="13"/>
      <c r="D44" s="13"/>
      <c r="E44" s="13"/>
      <c r="F44" s="16"/>
      <c r="G44" s="16"/>
      <c r="H44" s="12" t="str">
        <f t="shared" si="0"/>
        <v/>
      </c>
    </row>
    <row r="45" spans="1:8" s="1" customFormat="1" ht="15" customHeight="1" x14ac:dyDescent="0.3">
      <c r="A45" s="11"/>
      <c r="B45" s="13"/>
      <c r="C45" s="13"/>
      <c r="D45" s="13"/>
      <c r="E45" s="13"/>
      <c r="F45" s="16"/>
      <c r="G45" s="16"/>
      <c r="H45" s="12" t="str">
        <f t="shared" si="0"/>
        <v/>
      </c>
    </row>
    <row r="46" spans="1:8" s="1" customFormat="1" ht="15" customHeight="1" x14ac:dyDescent="0.3">
      <c r="A46" s="11"/>
      <c r="B46" s="13"/>
      <c r="C46" s="13"/>
      <c r="D46" s="13"/>
      <c r="E46" s="13"/>
      <c r="F46" s="16"/>
      <c r="G46" s="16"/>
      <c r="H46" s="12" t="str">
        <f t="shared" si="0"/>
        <v/>
      </c>
    </row>
    <row r="47" spans="1:8" s="1" customFormat="1" ht="15" customHeight="1" x14ac:dyDescent="0.3">
      <c r="A47" s="11"/>
      <c r="B47" s="13"/>
      <c r="C47" s="13"/>
      <c r="D47" s="13"/>
      <c r="E47" s="13"/>
      <c r="F47" s="16"/>
      <c r="G47" s="16"/>
      <c r="H47" s="12" t="str">
        <f t="shared" si="0"/>
        <v/>
      </c>
    </row>
    <row r="48" spans="1:8" s="1" customFormat="1" ht="15" customHeight="1" x14ac:dyDescent="0.3">
      <c r="A48" s="11"/>
      <c r="B48" s="13"/>
      <c r="C48" s="13"/>
      <c r="D48" s="13"/>
      <c r="E48" s="13"/>
      <c r="F48" s="16"/>
      <c r="G48" s="16"/>
      <c r="H48" s="12" t="str">
        <f t="shared" si="0"/>
        <v/>
      </c>
    </row>
    <row r="49" spans="1:8" s="1" customFormat="1" ht="15" customHeight="1" x14ac:dyDescent="0.3">
      <c r="A49" s="11"/>
      <c r="B49" s="13"/>
      <c r="C49" s="13"/>
      <c r="D49" s="13"/>
      <c r="E49" s="13"/>
      <c r="F49" s="16"/>
      <c r="G49" s="16"/>
      <c r="H49" s="12" t="str">
        <f t="shared" si="0"/>
        <v/>
      </c>
    </row>
    <row r="50" spans="1:8" s="1" customFormat="1" ht="15" customHeight="1" x14ac:dyDescent="0.3">
      <c r="A50" s="11"/>
      <c r="B50" s="13"/>
      <c r="C50" s="13"/>
      <c r="D50" s="13"/>
      <c r="E50" s="13"/>
      <c r="F50" s="16"/>
      <c r="G50" s="16"/>
      <c r="H50" s="12" t="str">
        <f t="shared" si="0"/>
        <v/>
      </c>
    </row>
    <row r="51" spans="1:8" s="1" customFormat="1" ht="15" customHeight="1" thickBot="1" x14ac:dyDescent="0.35">
      <c r="A51" s="15"/>
      <c r="B51" s="14"/>
      <c r="C51" s="14"/>
      <c r="D51" s="14"/>
      <c r="E51" s="14"/>
      <c r="F51" s="17"/>
      <c r="G51" s="17"/>
      <c r="H51" s="18" t="str">
        <f t="shared" si="0"/>
        <v/>
      </c>
    </row>
    <row r="52" spans="1:8" s="1" customFormat="1" ht="15" customHeight="1" x14ac:dyDescent="0.3">
      <c r="A52"/>
      <c r="B52" s="6"/>
      <c r="C52" s="6"/>
      <c r="D52" s="6"/>
      <c r="E52" s="6"/>
      <c r="F52"/>
      <c r="G52"/>
      <c r="H52"/>
    </row>
    <row r="53" spans="1:8" s="1" customFormat="1" ht="15" customHeight="1" x14ac:dyDescent="0.3">
      <c r="A53"/>
      <c r="B53" s="6"/>
      <c r="C53" s="6"/>
      <c r="D53" s="6"/>
      <c r="E53" s="6"/>
      <c r="F53"/>
      <c r="G53"/>
      <c r="H53"/>
    </row>
    <row r="54" spans="1:8" s="1" customFormat="1" ht="15" customHeight="1" x14ac:dyDescent="0.3">
      <c r="A54"/>
      <c r="B54" s="6"/>
      <c r="C54" s="6"/>
      <c r="D54" s="6"/>
      <c r="E54" s="6"/>
      <c r="F54"/>
      <c r="G54"/>
      <c r="H54"/>
    </row>
    <row r="55" spans="1:8" s="1" customFormat="1" ht="15" customHeight="1" x14ac:dyDescent="0.3">
      <c r="A55"/>
      <c r="B55" s="6"/>
      <c r="C55" s="6"/>
      <c r="D55" s="6"/>
      <c r="E55" s="6"/>
      <c r="F55"/>
      <c r="G55"/>
      <c r="H55"/>
    </row>
    <row r="56" spans="1:8" s="1" customFormat="1" ht="15" customHeight="1" x14ac:dyDescent="0.3">
      <c r="A56"/>
      <c r="B56" s="6"/>
      <c r="C56" s="6"/>
      <c r="D56" s="6"/>
      <c r="E56" s="6"/>
      <c r="F56"/>
      <c r="G56"/>
      <c r="H56"/>
    </row>
    <row r="57" spans="1:8" s="1" customFormat="1" ht="15" customHeight="1" x14ac:dyDescent="0.3">
      <c r="A57"/>
      <c r="B57" s="6"/>
      <c r="C57" s="6"/>
      <c r="D57" s="6"/>
      <c r="E57" s="6"/>
      <c r="F57"/>
      <c r="G57"/>
      <c r="H57"/>
    </row>
    <row r="58" spans="1:8" s="1" customFormat="1" ht="15" customHeight="1" x14ac:dyDescent="0.3">
      <c r="A58"/>
      <c r="B58" s="6"/>
      <c r="C58" s="6"/>
      <c r="D58" s="6"/>
      <c r="E58" s="6"/>
      <c r="F58"/>
      <c r="G58"/>
      <c r="H58"/>
    </row>
    <row r="59" spans="1:8" s="1" customFormat="1" ht="15" customHeight="1" x14ac:dyDescent="0.3">
      <c r="A59"/>
      <c r="B59" s="6"/>
      <c r="C59" s="6"/>
      <c r="D59" s="6"/>
      <c r="E59" s="6"/>
      <c r="F59"/>
      <c r="G59"/>
      <c r="H59"/>
    </row>
    <row r="60" spans="1:8" s="1" customFormat="1" ht="15" customHeight="1" x14ac:dyDescent="0.3">
      <c r="A60"/>
      <c r="B60" s="6"/>
      <c r="C60" s="6"/>
      <c r="D60" s="6"/>
      <c r="E60" s="6"/>
      <c r="F60"/>
      <c r="G60"/>
      <c r="H60"/>
    </row>
    <row r="61" spans="1:8" s="1" customFormat="1" ht="15" customHeight="1" x14ac:dyDescent="0.3">
      <c r="A61"/>
      <c r="B61" s="6"/>
      <c r="C61" s="6"/>
      <c r="D61" s="6"/>
      <c r="E61" s="6"/>
      <c r="F61"/>
      <c r="G61"/>
      <c r="H61"/>
    </row>
    <row r="62" spans="1:8" s="1" customFormat="1" ht="15" customHeight="1" x14ac:dyDescent="0.3">
      <c r="A62"/>
      <c r="B62" s="6"/>
      <c r="C62" s="6"/>
      <c r="D62" s="6"/>
      <c r="E62" s="6"/>
      <c r="F62"/>
      <c r="G62"/>
      <c r="H62"/>
    </row>
    <row r="63" spans="1:8" ht="15" customHeight="1" x14ac:dyDescent="0.3"/>
    <row r="64" spans="1:8" ht="15" customHeight="1" x14ac:dyDescent="0.3"/>
    <row r="65" ht="15" customHeight="1" x14ac:dyDescent="0.3"/>
    <row r="66" ht="15" customHeight="1" x14ac:dyDescent="0.3"/>
  </sheetData>
  <sheetProtection algorithmName="SHA-512" hashValue="FhV/MbxGzpAT0D/5H6b9JIWE6ygQfPuIq6B5R9Vf6ppz0Qz0vGS/qeCxfRnkyIUo3l+IqLi06dJHi28o9UrYtg==" saltValue="oVLaPxT69/PgCkASfL5+FQ==" spinCount="100000" sheet="1" objects="1" scenarios="1" sort="0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Create a new document." ma:contentTypeScope="" ma:versionID="9a078cc087097d31def28f086cc4f57a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9e09f2ed6ce183034a55234943db832b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49DA64-E4D4-4A5B-8E17-CE8B9E542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B7750F-DA9F-40EE-BC55-7EFFE855B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B6638-4B54-497E-8CC2-61FA2470E0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Form</vt:lpstr>
      <vt:lpstr>Course lists</vt:lpstr>
      <vt:lpstr>Selected courses overview</vt:lpstr>
      <vt:lpstr>Check</vt:lpstr>
      <vt:lpstr>Courses</vt:lpstr>
      <vt:lpstr>CoursesYear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Filippo Tosi</cp:lastModifiedBy>
  <cp:revision/>
  <dcterms:created xsi:type="dcterms:W3CDTF">2015-06-05T18:17:20Z</dcterms:created>
  <dcterms:modified xsi:type="dcterms:W3CDTF">2024-12-16T14:33:59Z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