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V:\me\sup\esa\Programme coordination\MSc Forms\Form 2\2024-2025\"/>
    </mc:Choice>
  </mc:AlternateContent>
  <xr:revisionPtr revIDLastSave="0" documentId="8_{E7FA65ED-D9E2-4EC5-A188-861C061A1F28}" xr6:coauthVersionLast="47" xr6:coauthVersionMax="47" xr10:uidLastSave="{00000000-0000-0000-0000-000000000000}"/>
  <workbookProtection workbookAlgorithmName="SHA-512" workbookHashValue="58TupaIUteet23qwA67k9P5KYtQp+/WaGs5wKfOXceX67JXZUBrbzELavCaM7tnGSt1pSj2OCpyeTqsPhpzsgw==" workbookSaltValue="i71XZc38UbjFgyOTgFkWmA==" workbookSpinCount="100000" lockStructure="1"/>
  <bookViews>
    <workbookView xWindow="-57720" yWindow="-120" windowWidth="29040" windowHeight="15840" xr2:uid="{00000000-000D-0000-FFFF-FFFF00000000}"/>
  </bookViews>
  <sheets>
    <sheet name="Instructions" sheetId="3" r:id="rId1"/>
    <sheet name="Form" sheetId="1" r:id="rId2"/>
    <sheet name="Course lists" sheetId="4" r:id="rId3"/>
    <sheet name="Selected courses overview" sheetId="2" r:id="rId4"/>
    <sheet name="Changelog" sheetId="5" state="hidden" r:id="rId5"/>
  </sheets>
  <definedNames>
    <definedName name="_xlnm._FilterDatabase" localSheetId="3" hidden="1">'Selected courses overview'!$A$4:$H$51</definedName>
    <definedName name="Check">'Selected courses overview'!$A$4:$A$5</definedName>
    <definedName name="Courses">Form!$E$16:$BG$31,Form!$E$34:$BG$53,Form!$E$42:$BG$44,Form!#REF!,Form!$E$105:$BG$106,Form!$E$111:$BG$114,Form!$E$85:$BG$116</definedName>
    <definedName name="CoursesYear">Form!$G$16:$I$31,Form!$G$34:$I$53,Form!$G$42:$I$44,Form!#REF!,Form!$G$105:$I$106,Form!$G$112:$I$114,Form!$G$85:$I$116,Form!$G$91:$I$98</definedName>
    <definedName name="_xlnm.Print_Area" localSheetId="1">Form!$E$1:$BG$186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34" i="1" l="1"/>
  <c r="BL48" i="1"/>
  <c r="BM48" i="1"/>
  <c r="BN48" i="1"/>
  <c r="BO48" i="1"/>
  <c r="BL13" i="1"/>
  <c r="BM13" i="1"/>
  <c r="BN13" i="1"/>
  <c r="BO13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48" i="1"/>
  <c r="BL114" i="1"/>
  <c r="BM114" i="1"/>
  <c r="BN114" i="1"/>
  <c r="BO114" i="1"/>
  <c r="BL115" i="1"/>
  <c r="BM115" i="1"/>
  <c r="BN115" i="1"/>
  <c r="BO115" i="1"/>
  <c r="BA27" i="1" l="1"/>
  <c r="BL26" i="1"/>
  <c r="BM26" i="1"/>
  <c r="BN26" i="1"/>
  <c r="BO26" i="1"/>
  <c r="BL25" i="1"/>
  <c r="BM25" i="1"/>
  <c r="BN25" i="1"/>
  <c r="BO25" i="1"/>
  <c r="BL24" i="1"/>
  <c r="BM24" i="1"/>
  <c r="BN24" i="1"/>
  <c r="BO24" i="1"/>
  <c r="BL23" i="1"/>
  <c r="BM23" i="1"/>
  <c r="BN23" i="1"/>
  <c r="BO23" i="1"/>
  <c r="BL22" i="1"/>
  <c r="BM22" i="1"/>
  <c r="BN22" i="1"/>
  <c r="BO22" i="1"/>
  <c r="BL21" i="1"/>
  <c r="BM21" i="1"/>
  <c r="BN21" i="1"/>
  <c r="BO21" i="1"/>
  <c r="BL20" i="1"/>
  <c r="BM20" i="1"/>
  <c r="BN20" i="1"/>
  <c r="BO20" i="1"/>
  <c r="BL19" i="1"/>
  <c r="BM19" i="1"/>
  <c r="BN19" i="1"/>
  <c r="BO19" i="1"/>
  <c r="BL18" i="1"/>
  <c r="BM18" i="1"/>
  <c r="BN18" i="1"/>
  <c r="BO18" i="1"/>
  <c r="BL17" i="1"/>
  <c r="BM17" i="1"/>
  <c r="BN17" i="1"/>
  <c r="BO17" i="1"/>
  <c r="BL16" i="1"/>
  <c r="BM16" i="1"/>
  <c r="BN16" i="1"/>
  <c r="BO16" i="1"/>
  <c r="BL15" i="1"/>
  <c r="BM15" i="1"/>
  <c r="BN15" i="1"/>
  <c r="BO15" i="1"/>
  <c r="BL14" i="1"/>
  <c r="BM14" i="1"/>
  <c r="BN14" i="1"/>
  <c r="BO14" i="1"/>
  <c r="BA107" i="1"/>
  <c r="H155" i="1" l="1"/>
  <c r="H154" i="1"/>
  <c r="H153" i="1"/>
  <c r="H152" i="1"/>
  <c r="H151" i="1"/>
  <c r="BJ96" i="1"/>
  <c r="BJ97" i="1"/>
  <c r="BJ98" i="1"/>
  <c r="BR89" i="1"/>
  <c r="BK91" i="1"/>
  <c r="BO91" i="1" s="1"/>
  <c r="BI92" i="1"/>
  <c r="BJ92" i="1" s="1"/>
  <c r="BI93" i="1"/>
  <c r="BJ93" i="1" s="1"/>
  <c r="BI94" i="1"/>
  <c r="BI95" i="1"/>
  <c r="BJ95" i="1" s="1"/>
  <c r="BI96" i="1"/>
  <c r="BI97" i="1"/>
  <c r="BI98" i="1"/>
  <c r="BI91" i="1"/>
  <c r="BL98" i="1"/>
  <c r="BM98" i="1"/>
  <c r="BN98" i="1"/>
  <c r="BO98" i="1"/>
  <c r="BL92" i="1"/>
  <c r="BM92" i="1"/>
  <c r="BN92" i="1"/>
  <c r="BO92" i="1"/>
  <c r="BL95" i="1"/>
  <c r="BM95" i="1"/>
  <c r="BN95" i="1"/>
  <c r="BO95" i="1"/>
  <c r="BL96" i="1"/>
  <c r="BM96" i="1"/>
  <c r="BN96" i="1"/>
  <c r="BO96" i="1"/>
  <c r="BL97" i="1"/>
  <c r="BM97" i="1"/>
  <c r="BN97" i="1"/>
  <c r="BO97" i="1"/>
  <c r="BK92" i="1"/>
  <c r="BK93" i="1"/>
  <c r="BL93" i="1" s="1"/>
  <c r="BK94" i="1"/>
  <c r="BK95" i="1"/>
  <c r="BK96" i="1"/>
  <c r="BK97" i="1"/>
  <c r="BK98" i="1"/>
  <c r="BK116" i="1"/>
  <c r="BK117" i="1"/>
  <c r="BK118" i="1"/>
  <c r="BK119" i="1"/>
  <c r="BK120" i="1"/>
  <c r="BK121" i="1"/>
  <c r="BK122" i="1"/>
  <c r="BK123" i="1"/>
  <c r="BK124" i="1"/>
  <c r="BR70" i="1" a="1"/>
  <c r="BR70" i="1" s="1"/>
  <c r="BK62" i="1"/>
  <c r="BM62" i="1" s="1"/>
  <c r="BL62" i="1"/>
  <c r="BK27" i="1"/>
  <c r="BL27" i="1" s="1"/>
  <c r="BM27" i="1"/>
  <c r="BN27" i="1"/>
  <c r="BK28" i="1"/>
  <c r="BO28" i="1"/>
  <c r="BK29" i="1"/>
  <c r="BL29" i="1" s="1"/>
  <c r="BK30" i="1"/>
  <c r="BL30" i="1" s="1"/>
  <c r="BK31" i="1"/>
  <c r="BQ29" i="1" s="1"/>
  <c r="BM31" i="1"/>
  <c r="BO31" i="1"/>
  <c r="BK32" i="1"/>
  <c r="BO32" i="1" s="1"/>
  <c r="BK33" i="1"/>
  <c r="BM33" i="1" s="1"/>
  <c r="BK34" i="1"/>
  <c r="BL34" i="1" s="1"/>
  <c r="BK35" i="1"/>
  <c r="BL35" i="1" s="1"/>
  <c r="BK36" i="1"/>
  <c r="BM36" i="1" s="1"/>
  <c r="BK37" i="1"/>
  <c r="BN37" i="1" s="1"/>
  <c r="BK38" i="1"/>
  <c r="BL38" i="1" s="1"/>
  <c r="BK39" i="1"/>
  <c r="BL39" i="1" s="1"/>
  <c r="BK40" i="1"/>
  <c r="BL40" i="1" s="1"/>
  <c r="BO40" i="1"/>
  <c r="BK41" i="1"/>
  <c r="BL41" i="1" s="1"/>
  <c r="BK42" i="1"/>
  <c r="BL42" i="1" s="1"/>
  <c r="BK43" i="1"/>
  <c r="BK44" i="1"/>
  <c r="BO44" i="1" s="1"/>
  <c r="BK45" i="1"/>
  <c r="BN45" i="1" s="1"/>
  <c r="BL45" i="1"/>
  <c r="BM45" i="1"/>
  <c r="BO45" i="1"/>
  <c r="BK46" i="1"/>
  <c r="BL46" i="1" s="1"/>
  <c r="BK47" i="1"/>
  <c r="BL47" i="1" s="1"/>
  <c r="BK49" i="1"/>
  <c r="BN49" i="1" s="1"/>
  <c r="BL49" i="1"/>
  <c r="BK50" i="1"/>
  <c r="BL50" i="1" s="1"/>
  <c r="BM50" i="1"/>
  <c r="BN50" i="1"/>
  <c r="BK51" i="1"/>
  <c r="BL51" i="1" s="1"/>
  <c r="BK52" i="1"/>
  <c r="BL52" i="1" s="1"/>
  <c r="BK53" i="1"/>
  <c r="BL53" i="1" s="1"/>
  <c r="BK54" i="1"/>
  <c r="BL54" i="1" s="1"/>
  <c r="BK55" i="1"/>
  <c r="BL55" i="1" s="1"/>
  <c r="BM55" i="1"/>
  <c r="BK56" i="1"/>
  <c r="BO56" i="1" s="1"/>
  <c r="BL56" i="1"/>
  <c r="BM56" i="1"/>
  <c r="BK57" i="1"/>
  <c r="BM57" i="1" s="1"/>
  <c r="BL57" i="1"/>
  <c r="BN57" i="1"/>
  <c r="BO57" i="1"/>
  <c r="BK58" i="1"/>
  <c r="BM58" i="1" s="1"/>
  <c r="BL58" i="1"/>
  <c r="BO58" i="1"/>
  <c r="BK59" i="1"/>
  <c r="BL59" i="1" s="1"/>
  <c r="BK60" i="1"/>
  <c r="BM60" i="1" s="1"/>
  <c r="BL60" i="1"/>
  <c r="BK61" i="1"/>
  <c r="BN61" i="1" s="1"/>
  <c r="BL61" i="1"/>
  <c r="BM61" i="1"/>
  <c r="BK64" i="1"/>
  <c r="BL64" i="1" s="1"/>
  <c r="BN64" i="1"/>
  <c r="BO64" i="1"/>
  <c r="BK65" i="1"/>
  <c r="BL65" i="1" s="1"/>
  <c r="BK66" i="1"/>
  <c r="BL66" i="1" s="1"/>
  <c r="BK67" i="1"/>
  <c r="BL67" i="1" s="1"/>
  <c r="BO67" i="1"/>
  <c r="BK68" i="1"/>
  <c r="BO68" i="1" s="1"/>
  <c r="BK69" i="1"/>
  <c r="BO69" i="1" s="1"/>
  <c r="BM69" i="1"/>
  <c r="BN69" i="1"/>
  <c r="BR72" i="1" a="1"/>
  <c r="BR72" i="1" s="1"/>
  <c r="BR73" i="1" a="1"/>
  <c r="BR73" i="1" s="1"/>
  <c r="BR74" i="1" a="1"/>
  <c r="BR74" i="1" s="1"/>
  <c r="BR75" i="1" a="1"/>
  <c r="BR75" i="1" s="1"/>
  <c r="BR76" i="1" a="1"/>
  <c r="BR76" i="1" s="1"/>
  <c r="BR77" i="1" a="1"/>
  <c r="BR77" i="1" s="1"/>
  <c r="BR78" i="1" a="1"/>
  <c r="BR78" i="1" s="1"/>
  <c r="BR79" i="1" a="1"/>
  <c r="BR79" i="1" s="1"/>
  <c r="BR80" i="1" a="1"/>
  <c r="BR80" i="1" s="1"/>
  <c r="BR81" i="1" a="1"/>
  <c r="BR81" i="1" s="1"/>
  <c r="BR82" i="1" a="1"/>
  <c r="BR82" i="1" s="1"/>
  <c r="BR83" i="1" a="1"/>
  <c r="BR83" i="1" s="1"/>
  <c r="BR84" i="1" a="1"/>
  <c r="BR84" i="1" s="1"/>
  <c r="BR85" i="1" a="1"/>
  <c r="BR85" i="1" s="1"/>
  <c r="BR71" i="1" a="1"/>
  <c r="BR71" i="1" s="1"/>
  <c r="BK106" i="1"/>
  <c r="BK107" i="1"/>
  <c r="BK108" i="1"/>
  <c r="BK109" i="1"/>
  <c r="BK110" i="1"/>
  <c r="BK111" i="1"/>
  <c r="BK112" i="1"/>
  <c r="BK113" i="1"/>
  <c r="BK114" i="1"/>
  <c r="BK115" i="1"/>
  <c r="BK105" i="1"/>
  <c r="BG85" i="1" a="1"/>
  <c r="BG85" i="1" s="1"/>
  <c r="BF85" i="1" a="1"/>
  <c r="BF85" i="1" s="1"/>
  <c r="BE85" i="1" a="1"/>
  <c r="BE85" i="1" s="1"/>
  <c r="BD85" i="1" a="1"/>
  <c r="BD85" i="1" s="1"/>
  <c r="BB85" i="1" a="1"/>
  <c r="BB85" i="1" s="1"/>
  <c r="J85" i="1" a="1"/>
  <c r="J85" i="1" s="1"/>
  <c r="BK85" i="1" s="1"/>
  <c r="E85" i="1"/>
  <c r="BG84" i="1" a="1"/>
  <c r="BG84" i="1" s="1"/>
  <c r="BF84" i="1" a="1"/>
  <c r="BF84" i="1" s="1"/>
  <c r="BE84" i="1" a="1"/>
  <c r="BE84" i="1" s="1"/>
  <c r="BD84" i="1" a="1"/>
  <c r="BD84" i="1" s="1"/>
  <c r="BB84" i="1" a="1"/>
  <c r="BB84" i="1" s="1"/>
  <c r="J84" i="1" a="1"/>
  <c r="J84" i="1" s="1"/>
  <c r="BK84" i="1" s="1"/>
  <c r="E84" i="1"/>
  <c r="BG83" i="1" a="1"/>
  <c r="BG83" i="1" s="1"/>
  <c r="BF83" i="1" a="1"/>
  <c r="BF83" i="1" s="1"/>
  <c r="BE83" i="1" a="1"/>
  <c r="BE83" i="1" s="1"/>
  <c r="BD83" i="1" a="1"/>
  <c r="BD83" i="1" s="1"/>
  <c r="BB83" i="1" a="1"/>
  <c r="BB83" i="1" s="1"/>
  <c r="J83" i="1" a="1"/>
  <c r="J83" i="1" s="1"/>
  <c r="BK83" i="1" s="1"/>
  <c r="E83" i="1"/>
  <c r="BG82" i="1" a="1"/>
  <c r="BG82" i="1" s="1"/>
  <c r="BF82" i="1" a="1"/>
  <c r="BF82" i="1" s="1"/>
  <c r="BE82" i="1" a="1"/>
  <c r="BE82" i="1" s="1"/>
  <c r="BD82" i="1" a="1"/>
  <c r="BD82" i="1" s="1"/>
  <c r="BB82" i="1" a="1"/>
  <c r="BB82" i="1" s="1"/>
  <c r="J82" i="1" a="1"/>
  <c r="J82" i="1" s="1"/>
  <c r="BK82" i="1" s="1"/>
  <c r="E82" i="1"/>
  <c r="BG81" i="1" a="1"/>
  <c r="BG81" i="1" s="1"/>
  <c r="BF81" i="1" a="1"/>
  <c r="BF81" i="1" s="1"/>
  <c r="BE81" i="1" a="1"/>
  <c r="BE81" i="1" s="1"/>
  <c r="BD81" i="1" a="1"/>
  <c r="BD81" i="1" s="1"/>
  <c r="BB81" i="1" a="1"/>
  <c r="BB81" i="1" s="1"/>
  <c r="J81" i="1" a="1"/>
  <c r="J81" i="1" s="1"/>
  <c r="BK81" i="1" s="1"/>
  <c r="E81" i="1"/>
  <c r="BG80" i="1" a="1"/>
  <c r="BG80" i="1" s="1"/>
  <c r="BF80" i="1" a="1"/>
  <c r="BF80" i="1" s="1"/>
  <c r="BE80" i="1" a="1"/>
  <c r="BE80" i="1" s="1"/>
  <c r="BD80" i="1" a="1"/>
  <c r="BD80" i="1" s="1"/>
  <c r="BB80" i="1" a="1"/>
  <c r="BB80" i="1" s="1"/>
  <c r="J80" i="1" a="1"/>
  <c r="J80" i="1" s="1"/>
  <c r="BK80" i="1" s="1"/>
  <c r="E80" i="1"/>
  <c r="BG79" i="1" a="1"/>
  <c r="BG79" i="1" s="1"/>
  <c r="BF79" i="1" a="1"/>
  <c r="BF79" i="1" s="1"/>
  <c r="BE79" i="1" a="1"/>
  <c r="BE79" i="1" s="1"/>
  <c r="BD79" i="1" a="1"/>
  <c r="BD79" i="1" s="1"/>
  <c r="BB79" i="1" a="1"/>
  <c r="BB79" i="1" s="1"/>
  <c r="J79" i="1" a="1"/>
  <c r="J79" i="1" s="1"/>
  <c r="BK79" i="1" s="1"/>
  <c r="E79" i="1"/>
  <c r="BG78" i="1" a="1"/>
  <c r="BG78" i="1" s="1"/>
  <c r="BF78" i="1" a="1"/>
  <c r="BF78" i="1" s="1"/>
  <c r="BE78" i="1" a="1"/>
  <c r="BE78" i="1" s="1"/>
  <c r="BD78" i="1" a="1"/>
  <c r="BD78" i="1" s="1"/>
  <c r="BB78" i="1" a="1"/>
  <c r="BB78" i="1" s="1"/>
  <c r="J78" i="1" a="1"/>
  <c r="J78" i="1" s="1"/>
  <c r="BK78" i="1" s="1"/>
  <c r="E78" i="1"/>
  <c r="BG77" i="1" a="1"/>
  <c r="BG77" i="1" s="1"/>
  <c r="BF77" i="1" a="1"/>
  <c r="BF77" i="1" s="1"/>
  <c r="BE77" i="1" a="1"/>
  <c r="BE77" i="1" s="1"/>
  <c r="BD77" i="1" a="1"/>
  <c r="BD77" i="1" s="1"/>
  <c r="BB77" i="1" a="1"/>
  <c r="BB77" i="1" s="1"/>
  <c r="J77" i="1" a="1"/>
  <c r="J77" i="1" s="1"/>
  <c r="BK77" i="1" s="1"/>
  <c r="E77" i="1"/>
  <c r="BG76" i="1" a="1"/>
  <c r="BG76" i="1" s="1"/>
  <c r="BF76" i="1" a="1"/>
  <c r="BF76" i="1" s="1"/>
  <c r="BE76" i="1" a="1"/>
  <c r="BE76" i="1" s="1"/>
  <c r="BD76" i="1" a="1"/>
  <c r="BD76" i="1" s="1"/>
  <c r="BB76" i="1" a="1"/>
  <c r="BB76" i="1" s="1"/>
  <c r="J76" i="1" a="1"/>
  <c r="J76" i="1" s="1"/>
  <c r="E76" i="1"/>
  <c r="BG75" i="1" a="1"/>
  <c r="BG75" i="1" s="1"/>
  <c r="BF75" i="1" a="1"/>
  <c r="BF75" i="1" s="1"/>
  <c r="BE75" i="1" a="1"/>
  <c r="BE75" i="1" s="1"/>
  <c r="BD75" i="1" a="1"/>
  <c r="BD75" i="1" s="1"/>
  <c r="BB75" i="1" a="1"/>
  <c r="BB75" i="1" s="1"/>
  <c r="J75" i="1" a="1"/>
  <c r="J75" i="1" s="1"/>
  <c r="E75" i="1"/>
  <c r="BG74" i="1" a="1"/>
  <c r="BG74" i="1" s="1"/>
  <c r="BF74" i="1" a="1"/>
  <c r="BF74" i="1" s="1"/>
  <c r="BE74" i="1" a="1"/>
  <c r="BE74" i="1" s="1"/>
  <c r="BD74" i="1" a="1"/>
  <c r="BD74" i="1" s="1"/>
  <c r="BB74" i="1" a="1"/>
  <c r="BB74" i="1" s="1"/>
  <c r="J74" i="1" a="1"/>
  <c r="J74" i="1" s="1"/>
  <c r="E74" i="1"/>
  <c r="BG73" i="1" a="1"/>
  <c r="BG73" i="1" s="1"/>
  <c r="BF73" i="1" a="1"/>
  <c r="BF73" i="1" s="1"/>
  <c r="BE73" i="1" a="1"/>
  <c r="BE73" i="1" s="1"/>
  <c r="BD73" i="1" a="1"/>
  <c r="BD73" i="1" s="1"/>
  <c r="BB73" i="1" a="1"/>
  <c r="BB73" i="1" s="1"/>
  <c r="J73" i="1" a="1"/>
  <c r="J73" i="1" s="1"/>
  <c r="E73" i="1"/>
  <c r="BG72" i="1" a="1"/>
  <c r="BG72" i="1" s="1"/>
  <c r="BF72" i="1" a="1"/>
  <c r="BF72" i="1" s="1"/>
  <c r="BE72" i="1" a="1"/>
  <c r="BE72" i="1" s="1"/>
  <c r="BD72" i="1" a="1"/>
  <c r="BD72" i="1" s="1"/>
  <c r="BB72" i="1" a="1"/>
  <c r="BB72" i="1" s="1"/>
  <c r="J72" i="1" a="1"/>
  <c r="J72" i="1" s="1"/>
  <c r="E72" i="1"/>
  <c r="BG71" i="1" a="1"/>
  <c r="BG71" i="1" s="1"/>
  <c r="BF71" i="1" a="1"/>
  <c r="BF71" i="1" s="1"/>
  <c r="BE71" i="1" a="1"/>
  <c r="BE71" i="1" s="1"/>
  <c r="BD71" i="1" a="1"/>
  <c r="BD71" i="1" s="1"/>
  <c r="BB71" i="1" a="1"/>
  <c r="BB71" i="1" s="1"/>
  <c r="J71" i="1" a="1"/>
  <c r="J71" i="1" s="1"/>
  <c r="E71" i="1"/>
  <c r="BG70" i="1" a="1"/>
  <c r="BG70" i="1" s="1"/>
  <c r="BF70" i="1" a="1"/>
  <c r="BF70" i="1" s="1"/>
  <c r="BE70" i="1" a="1"/>
  <c r="BE70" i="1" s="1"/>
  <c r="BD70" i="1" a="1"/>
  <c r="BD70" i="1" s="1"/>
  <c r="BB70" i="1" a="1"/>
  <c r="BB70" i="1" s="1"/>
  <c r="J70" i="1" a="1"/>
  <c r="J70" i="1" s="1"/>
  <c r="E70" i="1"/>
  <c r="BN31" i="1" l="1"/>
  <c r="BA34" i="1"/>
  <c r="BL28" i="1"/>
  <c r="BL113" i="1"/>
  <c r="AO133" i="1" s="1"/>
  <c r="BM113" i="1"/>
  <c r="BO113" i="1"/>
  <c r="BN113" i="1"/>
  <c r="BL112" i="1"/>
  <c r="BO112" i="1"/>
  <c r="BN112" i="1"/>
  <c r="BM112" i="1"/>
  <c r="BL77" i="1"/>
  <c r="BL78" i="1"/>
  <c r="BM85" i="1"/>
  <c r="BN84" i="1"/>
  <c r="BL83" i="1"/>
  <c r="BL79" i="1"/>
  <c r="BK75" i="1"/>
  <c r="BN75" i="1" s="1"/>
  <c r="BO84" i="1"/>
  <c r="BN81" i="1"/>
  <c r="BL82" i="1"/>
  <c r="BL81" i="1"/>
  <c r="BL84" i="1"/>
  <c r="BK73" i="1"/>
  <c r="BM73" i="1" s="1"/>
  <c r="BL85" i="1"/>
  <c r="BN80" i="1"/>
  <c r="BL80" i="1"/>
  <c r="BM82" i="1"/>
  <c r="BO81" i="1"/>
  <c r="BN82" i="1"/>
  <c r="BO82" i="1"/>
  <c r="BM81" i="1"/>
  <c r="BM84" i="1"/>
  <c r="BL75" i="1"/>
  <c r="BA116" i="1"/>
  <c r="BK70" i="1"/>
  <c r="BM75" i="1"/>
  <c r="BO75" i="1"/>
  <c r="BN43" i="1"/>
  <c r="BJ91" i="1"/>
  <c r="BA99" i="1"/>
  <c r="BN91" i="1"/>
  <c r="BK76" i="1"/>
  <c r="BL76" i="1" s="1"/>
  <c r="BK74" i="1"/>
  <c r="BL74" i="1" s="1"/>
  <c r="BK72" i="1"/>
  <c r="BM72" i="1" s="1"/>
  <c r="BR68" i="1"/>
  <c r="BQ68" i="1" s="1"/>
  <c r="BK71" i="1"/>
  <c r="BL71" i="1" s="1"/>
  <c r="BM94" i="1"/>
  <c r="BL94" i="1"/>
  <c r="BO94" i="1"/>
  <c r="BN94" i="1"/>
  <c r="BJ94" i="1"/>
  <c r="BN44" i="1"/>
  <c r="BM91" i="1"/>
  <c r="BO93" i="1"/>
  <c r="BN93" i="1"/>
  <c r="BM93" i="1"/>
  <c r="BR90" i="1" a="1"/>
  <c r="BR90" i="1" s="1"/>
  <c r="BQ109" i="1"/>
  <c r="BL91" i="1"/>
  <c r="BO62" i="1"/>
  <c r="BN62" i="1"/>
  <c r="BL69" i="1"/>
  <c r="BM64" i="1"/>
  <c r="BM40" i="1"/>
  <c r="BN68" i="1"/>
  <c r="BN58" i="1"/>
  <c r="BM44" i="1"/>
  <c r="BM80" i="1"/>
  <c r="BM68" i="1"/>
  <c r="BL44" i="1"/>
  <c r="BN38" i="1"/>
  <c r="BO70" i="1"/>
  <c r="BN70" i="1"/>
  <c r="BO52" i="1"/>
  <c r="BO43" i="1"/>
  <c r="BO79" i="1"/>
  <c r="BM67" i="1"/>
  <c r="BN52" i="1"/>
  <c r="BO46" i="1"/>
  <c r="BM43" i="1"/>
  <c r="BL36" i="1"/>
  <c r="BM79" i="1"/>
  <c r="BM52" i="1"/>
  <c r="BL43" i="1"/>
  <c r="BM28" i="1"/>
  <c r="BO34" i="1"/>
  <c r="BO27" i="1"/>
  <c r="BN56" i="1"/>
  <c r="BO51" i="1"/>
  <c r="BN51" i="1"/>
  <c r="BM51" i="1"/>
  <c r="BN46" i="1"/>
  <c r="BM46" i="1"/>
  <c r="BM49" i="1"/>
  <c r="BO39" i="1"/>
  <c r="BN39" i="1"/>
  <c r="BM39" i="1"/>
  <c r="BM38" i="1"/>
  <c r="BM37" i="1"/>
  <c r="BL37" i="1"/>
  <c r="BN34" i="1"/>
  <c r="BM34" i="1"/>
  <c r="BL33" i="1"/>
  <c r="BO33" i="1"/>
  <c r="BN33" i="1"/>
  <c r="BM32" i="1"/>
  <c r="BL32" i="1"/>
  <c r="BN32" i="1"/>
  <c r="BL31" i="1"/>
  <c r="BL68" i="1"/>
  <c r="BO65" i="1"/>
  <c r="BO53" i="1"/>
  <c r="BO41" i="1"/>
  <c r="BO29" i="1"/>
  <c r="BN65" i="1"/>
  <c r="BO60" i="1"/>
  <c r="BN53" i="1"/>
  <c r="BN41" i="1"/>
  <c r="BO36" i="1"/>
  <c r="BN29" i="1"/>
  <c r="BO77" i="1"/>
  <c r="BM77" i="1"/>
  <c r="BM65" i="1"/>
  <c r="BN60" i="1"/>
  <c r="BO55" i="1"/>
  <c r="BM53" i="1"/>
  <c r="BM41" i="1"/>
  <c r="BN36" i="1"/>
  <c r="BM29" i="1"/>
  <c r="BN77" i="1"/>
  <c r="BN79" i="1"/>
  <c r="BN67" i="1"/>
  <c r="BN55" i="1"/>
  <c r="BO50" i="1"/>
  <c r="BO38" i="1"/>
  <c r="BO83" i="1"/>
  <c r="BO59" i="1"/>
  <c r="BO47" i="1"/>
  <c r="BN40" i="1"/>
  <c r="BO35" i="1"/>
  <c r="BN28" i="1"/>
  <c r="BN83" i="1"/>
  <c r="BO78" i="1"/>
  <c r="BO66" i="1"/>
  <c r="BN59" i="1"/>
  <c r="BO54" i="1"/>
  <c r="BN47" i="1"/>
  <c r="BO42" i="1"/>
  <c r="BN35" i="1"/>
  <c r="BO30" i="1"/>
  <c r="BO85" i="1"/>
  <c r="BM83" i="1"/>
  <c r="BN78" i="1"/>
  <c r="BN66" i="1"/>
  <c r="BO61" i="1"/>
  <c r="BM59" i="1"/>
  <c r="BN54" i="1"/>
  <c r="BO49" i="1"/>
  <c r="BM47" i="1"/>
  <c r="BN42" i="1"/>
  <c r="BO37" i="1"/>
  <c r="BM35" i="1"/>
  <c r="BN30" i="1"/>
  <c r="BN85" i="1"/>
  <c r="BO80" i="1"/>
  <c r="BM78" i="1"/>
  <c r="BN73" i="1"/>
  <c r="BM66" i="1"/>
  <c r="BM54" i="1"/>
  <c r="BM42" i="1"/>
  <c r="BM30" i="1"/>
  <c r="BL70" i="1" l="1"/>
  <c r="BA86" i="1"/>
  <c r="BL73" i="1"/>
  <c r="BO73" i="1"/>
  <c r="BO71" i="1"/>
  <c r="AX133" i="1" s="1"/>
  <c r="BN76" i="1"/>
  <c r="BM76" i="1"/>
  <c r="BM70" i="1"/>
  <c r="BN71" i="1"/>
  <c r="BM71" i="1"/>
  <c r="BL72" i="1"/>
  <c r="BN74" i="1"/>
  <c r="BO74" i="1"/>
  <c r="BM74" i="1"/>
  <c r="BO76" i="1"/>
  <c r="BN72" i="1"/>
  <c r="BO72" i="1"/>
  <c r="AR133" i="1"/>
  <c r="AU133" i="1"/>
  <c r="G134" i="1"/>
  <c r="BQ89" i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E92" i="1" l="1"/>
  <c r="E93" i="1"/>
  <c r="E94" i="1"/>
  <c r="E95" i="1"/>
  <c r="E96" i="1"/>
  <c r="E97" i="1"/>
  <c r="E98" i="1"/>
  <c r="E91" i="1"/>
  <c r="L1" i="4"/>
  <c r="O1" i="4" s="1"/>
  <c r="D1" i="4"/>
  <c r="G1" i="4" s="1"/>
  <c r="L127" i="1" l="1"/>
  <c r="L126" i="1"/>
  <c r="L64" i="1"/>
  <c r="L65" i="1"/>
  <c r="E125" i="1"/>
  <c r="E63" i="1"/>
  <c r="BK63" i="1" s="1"/>
  <c r="BM131" i="1"/>
  <c r="BL131" i="1"/>
  <c r="BK131" i="1"/>
  <c r="BJ131" i="1"/>
  <c r="BL63" i="1" l="1"/>
  <c r="BN63" i="1"/>
  <c r="BM63" i="1"/>
  <c r="BO63" i="1"/>
  <c r="AX132" i="1"/>
  <c r="AO132" i="1"/>
  <c r="AU132" i="1"/>
  <c r="AR132" i="1"/>
  <c r="G4" i="2" a="1"/>
  <c r="G4" i="2" s="1"/>
  <c r="A4" i="2" a="1"/>
  <c r="A4" i="2" s="1"/>
  <c r="F4" i="2" a="1"/>
  <c r="F4" i="2" s="1"/>
  <c r="C4" i="2" a="1"/>
  <c r="C4" i="2" s="1"/>
  <c r="BI131" i="1"/>
  <c r="G131" i="1" s="1"/>
  <c r="X159" i="1"/>
  <c r="C4" i="3"/>
  <c r="D4" i="3" s="1"/>
  <c r="C1" i="3"/>
  <c r="D1" i="3" s="1"/>
  <c r="AA163" i="1"/>
  <c r="A3" i="3" l="1"/>
  <c r="AJ151" i="1" s="1"/>
  <c r="D4" i="2" a="1"/>
  <c r="D4" i="2" s="1"/>
  <c r="E4" i="2" a="1"/>
  <c r="E4" i="2" s="1"/>
  <c r="BI132" i="1" l="1"/>
  <c r="G132" i="1" s="1"/>
  <c r="C3" i="3"/>
  <c r="D3" i="3" s="1"/>
  <c r="C2" i="3"/>
  <c r="D2" i="3" s="1"/>
  <c r="BA133" i="1" l="1"/>
  <c r="B4" i="2" l="1" a="1"/>
  <c r="H23" i="2" l="1"/>
  <c r="H24" i="2"/>
  <c r="H21" i="2"/>
  <c r="H22" i="2"/>
  <c r="H19" i="2"/>
  <c r="H20" i="2"/>
  <c r="H17" i="2"/>
  <c r="H18" i="2"/>
  <c r="H15" i="2"/>
  <c r="H16" i="2"/>
  <c r="H13" i="2"/>
  <c r="H14" i="2"/>
  <c r="BA132" i="1"/>
  <c r="B4" i="2"/>
  <c r="H4" i="2" s="1"/>
  <c r="H12" i="2"/>
  <c r="H8" i="2"/>
  <c r="H11" i="2"/>
  <c r="H6" i="2"/>
  <c r="H10" i="2"/>
  <c r="H9" i="2"/>
  <c r="H5" i="2"/>
  <c r="H7" i="2"/>
  <c r="BA134" i="1" l="1"/>
  <c r="BI133" i="1" s="1"/>
  <c r="G13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<sst xmlns="http://schemas.openxmlformats.org/spreadsheetml/2006/main" count="371" uniqueCount="273">
  <si>
    <t>Follow these steps for handling the Form 2 ISP:</t>
  </si>
  <si>
    <t>1. Fill in the form and save as PDF with name:</t>
  </si>
  <si>
    <t>2. Check the form one last time and digitally sign the PDF form.</t>
  </si>
  <si>
    <t xml:space="preserve">3. Let your form be signed digitally by your MSc coordinator: </t>
  </si>
  <si>
    <t>SC-Coordinator-DCSC@tudelft.nl</t>
  </si>
  <si>
    <t>4. Once signed by the coordinator, send to:</t>
  </si>
  <si>
    <t>SPA-ME@tudelft.nl</t>
  </si>
  <si>
    <t>5. Send a CC/copy to the MSc coordinator:</t>
  </si>
  <si>
    <t>View courses in the study guide here.</t>
  </si>
  <si>
    <t>Office 365 or Excel 2021 required.</t>
  </si>
  <si>
    <t>Get Office 365 through TU Delft here.</t>
  </si>
  <si>
    <t>Page 1 of 3</t>
  </si>
  <si>
    <t>Form 2</t>
  </si>
  <si>
    <t>Individual Study Programme 2024-2025</t>
  </si>
  <si>
    <t>MSc</t>
  </si>
  <si>
    <t>Systems and Control (SC)</t>
  </si>
  <si>
    <r>
      <t xml:space="preserve">Enter personal info </t>
    </r>
    <r>
      <rPr>
        <b/>
        <sz val="9"/>
        <color theme="0"/>
        <rFont val="Calibri"/>
        <family val="2"/>
      </rPr>
      <t>→</t>
    </r>
  </si>
  <si>
    <t xml:space="preserve">First &amp; last name: </t>
  </si>
  <si>
    <t xml:space="preserve">University e-mail: </t>
  </si>
  <si>
    <t>↓ Row has course? [yes=1]</t>
  </si>
  <si>
    <t>↓ Course is obligatory? [yes=1]</t>
  </si>
  <si>
    <t xml:space="preserve">Student number: </t>
  </si>
  <si>
    <t>-</t>
  </si>
  <si>
    <t>↓ Course is selected? [yes=TRUE]</t>
  </si>
  <si>
    <t>Q1</t>
  </si>
  <si>
    <t>Q2</t>
  </si>
  <si>
    <t>Q3</t>
  </si>
  <si>
    <t>Q4</t>
  </si>
  <si>
    <r>
      <t xml:space="preserve">Abbreviations used: </t>
    </r>
    <r>
      <rPr>
        <b/>
        <sz val="8"/>
        <color theme="1"/>
        <rFont val="Calibri"/>
        <family val="2"/>
        <scheme val="minor"/>
      </rPr>
      <t>EC</t>
    </r>
    <r>
      <rPr>
        <sz val="8"/>
        <color theme="1"/>
        <rFont val="Calibri"/>
        <family val="2"/>
        <scheme val="minor"/>
      </rPr>
      <t xml:space="preserve"> = European Credits (ECTS), </t>
    </r>
    <r>
      <rPr>
        <b/>
        <sz val="8"/>
        <color theme="1"/>
        <rFont val="Calibri"/>
        <family val="2"/>
        <scheme val="minor"/>
      </rPr>
      <t>Q</t>
    </r>
    <r>
      <rPr>
        <sz val="8"/>
        <color theme="1"/>
        <rFont val="Calibri"/>
        <family val="2"/>
        <scheme val="minor"/>
      </rPr>
      <t xml:space="preserve"> = Education periods (quarter 1 to 4)</t>
    </r>
  </si>
  <si>
    <t>↓ Row has requirement? [yes=1]</t>
  </si>
  <si>
    <t>↓ Requirement has been met? [yes=TRUE]</t>
  </si>
  <si>
    <t>1st YEAR</t>
  </si>
  <si>
    <t>S&amp;C Obligatory I</t>
  </si>
  <si>
    <t>y/n</t>
  </si>
  <si>
    <t>Year</t>
  </si>
  <si>
    <t>Course code</t>
  </si>
  <si>
    <t>Course name</t>
  </si>
  <si>
    <t>EC</t>
  </si>
  <si>
    <t>Q</t>
  </si>
  <si>
    <t>y</t>
  </si>
  <si>
    <t>SC42015</t>
  </si>
  <si>
    <t xml:space="preserve">Control theory </t>
  </si>
  <si>
    <t>SC42025</t>
  </si>
  <si>
    <t>Filtering and Identification</t>
  </si>
  <si>
    <t>SC42035</t>
  </si>
  <si>
    <t>Integration Project Systems and Control</t>
  </si>
  <si>
    <t>SC42056</t>
  </si>
  <si>
    <t>Optimization for Systems and Control</t>
  </si>
  <si>
    <t>SC42095</t>
  </si>
  <si>
    <t>Control Engineering</t>
  </si>
  <si>
    <t>SC42145</t>
  </si>
  <si>
    <t>Robust Control</t>
  </si>
  <si>
    <t>SC42150</t>
  </si>
  <si>
    <t>Statistical Signal Processing</t>
  </si>
  <si>
    <t>SC42155</t>
  </si>
  <si>
    <t>Modelling of Dynamical Systems</t>
  </si>
  <si>
    <t>SC42165</t>
  </si>
  <si>
    <t>Machine Learning for Systems &amp; Control</t>
  </si>
  <si>
    <t xml:space="preserve">Subtotal: </t>
  </si>
  <si>
    <t>S&amp;C Obligatory II</t>
  </si>
  <si>
    <t>Select 1 course</t>
  </si>
  <si>
    <r>
      <t xml:space="preserve">Enter 'y' to select course </t>
    </r>
    <r>
      <rPr>
        <b/>
        <sz val="9"/>
        <color theme="0"/>
        <rFont val="Calibri"/>
        <family val="2"/>
      </rPr>
      <t>→</t>
    </r>
  </si>
  <si>
    <t>WM0320TU</t>
  </si>
  <si>
    <t>Ethics &amp; Engineering</t>
  </si>
  <si>
    <t>WM0349WB</t>
  </si>
  <si>
    <t xml:space="preserve">Philosophy of Engineering Science and Design </t>
  </si>
  <si>
    <t>WM0801TU</t>
  </si>
  <si>
    <t>Introduction safety science</t>
  </si>
  <si>
    <r>
      <rPr>
        <b/>
        <sz val="11"/>
        <color rgb="FF000000"/>
        <rFont val="Calibri"/>
      </rPr>
      <t xml:space="preserve">Note: </t>
    </r>
    <r>
      <rPr>
        <sz val="11"/>
        <color rgb="FF000000"/>
        <rFont val="Calibri"/>
      </rPr>
      <t>Electives for your 1st year can be chosen on page 2.</t>
    </r>
  </si>
  <si>
    <t>Page 2 of 3</t>
  </si>
  <si>
    <t>S&amp;C Electives 1st year (pre-approved)</t>
  </si>
  <si>
    <t>Select at least 2 SC courses</t>
  </si>
  <si>
    <t>Select course name</t>
  </si>
  <si>
    <t xml:space="preserve"> from dropdown →</t>
  </si>
  <si>
    <r>
      <rPr>
        <b/>
        <sz val="9"/>
        <color rgb="FFFFFFFF"/>
        <rFont val="Calibri"/>
      </rPr>
      <t xml:space="preserve">Select "year = 2" if you take electives in your 2nd year beside your </t>
    </r>
    <r>
      <rPr>
        <b/>
        <i/>
        <sz val="9"/>
        <color rgb="FFFFFFFF"/>
        <rFont val="Calibri"/>
      </rPr>
      <t>S&amp;C Electives 2nd year</t>
    </r>
  </si>
  <si>
    <t>Other Electives 1st year (optional and need approval)</t>
  </si>
  <si>
    <t>Maximum EC based on S&amp;C Electives 2nd year**</t>
  </si>
  <si>
    <t>Complete</t>
  </si>
  <si>
    <t>Good?</t>
  </si>
  <si>
    <t>Code</t>
  </si>
  <si>
    <t xml:space="preserve">** Free electives: max 9 EC; Research: max 6 EC;  JIP: max 4 EC;  </t>
  </si>
  <si>
    <t>2nd YEAR</t>
  </si>
  <si>
    <t>S&amp;C Graduation Project</t>
  </si>
  <si>
    <t>SC572010</t>
  </si>
  <si>
    <t>S&amp;C Literature Research</t>
  </si>
  <si>
    <t>SC52135</t>
  </si>
  <si>
    <t>S&amp;C MSc Thesis</t>
  </si>
  <si>
    <t>[2]</t>
  </si>
  <si>
    <t>S&amp;C Electives 2nd year</t>
  </si>
  <si>
    <t>Select 1 option</t>
  </si>
  <si>
    <t>Elective Courses</t>
  </si>
  <si>
    <t>SC52055</t>
  </si>
  <si>
    <t>Research Assignment</t>
  </si>
  <si>
    <t>IMF4040</t>
  </si>
  <si>
    <t>Joint Interdisciplinary Project</t>
  </si>
  <si>
    <r>
      <rPr>
        <b/>
        <sz val="11"/>
        <color rgb="FF000000"/>
        <rFont val="Calibri"/>
      </rPr>
      <t>Note</t>
    </r>
    <r>
      <rPr>
        <sz val="11"/>
        <color rgb="FF000000"/>
        <rFont val="Calibri"/>
      </rPr>
      <t>: Add an appropriate amount of 1st year electives for a program of 120 EC total:</t>
    </r>
  </si>
  <si>
    <r>
      <rPr>
        <sz val="9"/>
        <color rgb="FF000000"/>
        <rFont val="Calibri"/>
      </rPr>
      <t xml:space="preserve">◦ If you choose </t>
    </r>
    <r>
      <rPr>
        <i/>
        <sz val="9"/>
        <color rgb="FF000000"/>
        <rFont val="Calibri"/>
      </rPr>
      <t>Elective Courses</t>
    </r>
    <r>
      <rPr>
        <sz val="9"/>
        <color rgb="FF000000"/>
        <rFont val="Calibri"/>
      </rPr>
      <t>, select ≥37 EC in 1st year electives;</t>
    </r>
  </si>
  <si>
    <r>
      <rPr>
        <sz val="9"/>
        <color rgb="FF000000"/>
        <rFont val="Calibri"/>
      </rPr>
      <t xml:space="preserve">◦ If you choose </t>
    </r>
    <r>
      <rPr>
        <i/>
        <sz val="9"/>
        <color rgb="FF000000"/>
        <rFont val="Calibri"/>
      </rPr>
      <t>Research assignment</t>
    </r>
    <r>
      <rPr>
        <sz val="9"/>
        <color rgb="FF000000"/>
        <rFont val="Calibri"/>
      </rPr>
      <t>, select ≥27 EC in  1st year electives;</t>
    </r>
  </si>
  <si>
    <r>
      <rPr>
        <sz val="9"/>
        <color rgb="FF000000"/>
        <rFont val="Calibri"/>
      </rPr>
      <t xml:space="preserve">◦ If you choose </t>
    </r>
    <r>
      <rPr>
        <i/>
        <sz val="9"/>
        <color rgb="FF000000"/>
        <rFont val="Calibri"/>
      </rPr>
      <t>Joint Interdisciplinary Project</t>
    </r>
    <r>
      <rPr>
        <sz val="9"/>
        <color rgb="FF000000"/>
        <rFont val="Calibri"/>
      </rPr>
      <t>, select ≥22 EC in 1st year electives.</t>
    </r>
  </si>
  <si>
    <t>Page 3 of 3</t>
  </si>
  <si>
    <t>Make sure that your form is complete:</t>
  </si>
  <si>
    <t>Study load overview (EC per quarter)</t>
  </si>
  <si>
    <t>Form requirements</t>
  </si>
  <si>
    <t>1. Personal information complete</t>
  </si>
  <si>
    <t>Year total</t>
  </si>
  <si>
    <t>2. Obligatory course requirements met</t>
  </si>
  <si>
    <t>Year 1</t>
  </si>
  <si>
    <t>3. Total programme has at least 120 EC</t>
  </si>
  <si>
    <t>Year 2</t>
  </si>
  <si>
    <t>4. Other Electives complete</t>
  </si>
  <si>
    <t>Programme total:</t>
  </si>
  <si>
    <t>It is recommended to do appr. 15 EC per quarter.</t>
  </si>
  <si>
    <t>Comments on your programme: (optional)</t>
  </si>
  <si>
    <t>Signature MSc coordinator:</t>
  </si>
  <si>
    <t>Signature student:</t>
  </si>
  <si>
    <t>Signature (on behalf of):</t>
  </si>
  <si>
    <t>Dr.ir A.J.J. (Ton) van den Boom,</t>
  </si>
  <si>
    <t>Drs. M.W. (Martha) Otte</t>
  </si>
  <si>
    <t>Board of Examiners</t>
  </si>
  <si>
    <t>Date:</t>
  </si>
  <si>
    <r>
      <rPr>
        <b/>
        <sz val="10"/>
        <color rgb="FF000000"/>
        <rFont val="Calibri"/>
        <scheme val="minor"/>
      </rPr>
      <t xml:space="preserve">Note:
</t>
    </r>
    <r>
      <rPr>
        <i/>
        <sz val="10"/>
        <color rgb="FF000000"/>
        <rFont val="Calibri"/>
        <scheme val="minor"/>
      </rPr>
      <t>-</t>
    </r>
    <r>
      <rPr>
        <sz val="10"/>
        <color rgb="FF000000"/>
        <rFont val="Calibri"/>
        <scheme val="minor"/>
      </rPr>
      <t xml:space="preserve"> Handwritten forms will not be handled.
- By signing, the Board of Examiners grants its approval to follow the courses. This approval does not extend to the conversion of the obtained credits, as proposed by the student. Credits obtained </t>
    </r>
    <r>
      <rPr>
        <b/>
        <sz val="10"/>
        <color rgb="FF000000"/>
        <rFont val="Calibri"/>
        <scheme val="minor"/>
      </rPr>
      <t xml:space="preserve">abroad </t>
    </r>
    <r>
      <rPr>
        <sz val="10"/>
        <color rgb="FF000000"/>
        <rFont val="Calibri"/>
        <scheme val="minor"/>
      </rPr>
      <t>are not always directly convertible on a 1-to-1 basis. As such, Delft University of Technology may convert the credits differently.</t>
    </r>
  </si>
  <si>
    <t>End of form</t>
  </si>
  <si>
    <t>Social courses</t>
  </si>
  <si>
    <t>Courses:</t>
  </si>
  <si>
    <t>Recommended electives (pre-approved)</t>
  </si>
  <si>
    <t>Unused</t>
  </si>
  <si>
    <t>AE4301</t>
  </si>
  <si>
    <t>Automatic Flight Control System Design</t>
  </si>
  <si>
    <t>AE4311</t>
  </si>
  <si>
    <t>Nonlinear and Adaptive Flight Control</t>
  </si>
  <si>
    <t>AE4313-20</t>
  </si>
  <si>
    <t>Spacecraft Attitude Dynamics &amp; Control</t>
  </si>
  <si>
    <t>AE4314-21</t>
  </si>
  <si>
    <t>Helicopter performance, stability &amp; control</t>
  </si>
  <si>
    <t>AE4317</t>
  </si>
  <si>
    <t>Autonomous Flight of MAV</t>
  </si>
  <si>
    <t>AE4323</t>
  </si>
  <si>
    <t>Realtime distributed flight and space simulation</t>
  </si>
  <si>
    <t>AE4W02TU</t>
  </si>
  <si>
    <t>Introduction to Wind Turbines: Physics and Technology</t>
  </si>
  <si>
    <t>AE4W09</t>
  </si>
  <si>
    <t>Wind Turbine Design</t>
  </si>
  <si>
    <t>AP3122</t>
  </si>
  <si>
    <t xml:space="preserve">Advanced Optical Imaging </t>
  </si>
  <si>
    <t>AP3132</t>
  </si>
  <si>
    <t xml:space="preserve">Advanced Digital Image Processing </t>
  </si>
  <si>
    <t>AP3382</t>
  </si>
  <si>
    <t>Advanced Photonics</t>
  </si>
  <si>
    <t>AP3391</t>
  </si>
  <si>
    <t>Geometrical Optics</t>
  </si>
  <si>
    <t>AP3401</t>
  </si>
  <si>
    <t>Introduction to Charged Particle Optics</t>
  </si>
  <si>
    <t>CESE4025</t>
  </si>
  <si>
    <t>Real-time Systems</t>
  </si>
  <si>
    <t xml:space="preserve">CIEQ6002 </t>
  </si>
  <si>
    <t>Transport Modelling and Analysis</t>
  </si>
  <si>
    <t xml:space="preserve">CIEQ6003 </t>
  </si>
  <si>
    <t>Traffic Modelling and Management</t>
  </si>
  <si>
    <t xml:space="preserve">CIEQ6223 </t>
  </si>
  <si>
    <t>Intelligent Vehicles for Safe and Efficient Traffic: Design and Assessment</t>
  </si>
  <si>
    <t>CIEQ6224</t>
  </si>
  <si>
    <t>Urban and motorway Traffic Flow Modelling and Control</t>
  </si>
  <si>
    <t xml:space="preserve">CIEQ6231 </t>
  </si>
  <si>
    <t>Public Transport System and Supply Planning and Operations</t>
  </si>
  <si>
    <t xml:space="preserve">CIEQ6232 </t>
  </si>
  <si>
    <t>Public Transport Demand and Network Planning and Operations</t>
  </si>
  <si>
    <t xml:space="preserve">CIEQ6233 </t>
  </si>
  <si>
    <t xml:space="preserve">Railway Operations and Control </t>
  </si>
  <si>
    <t>CS4140ES</t>
  </si>
  <si>
    <t xml:space="preserve">Embedded Systems Lab </t>
  </si>
  <si>
    <t>CS4240</t>
  </si>
  <si>
    <t>Deep learning</t>
  </si>
  <si>
    <t>ET4257</t>
  </si>
  <si>
    <t>Sensor and Actuators</t>
  </si>
  <si>
    <t>ET4291</t>
  </si>
  <si>
    <t xml:space="preserve">Control of Electrical Drives </t>
  </si>
  <si>
    <t>ME41006</t>
  </si>
  <si>
    <t>Musculoskeletal Modeling and Simulation</t>
  </si>
  <si>
    <t>ME41056</t>
  </si>
  <si>
    <t>Multibody Dynamics</t>
  </si>
  <si>
    <t>ME45155</t>
  </si>
  <si>
    <t>Computational Fluid Dynamics for Engineers</t>
  </si>
  <si>
    <t>ME46010</t>
  </si>
  <si>
    <t>Intro to Nanoscience and Technology</t>
  </si>
  <si>
    <t>ME46055</t>
  </si>
  <si>
    <t xml:space="preserve">Engineering Dynamics </t>
  </si>
  <si>
    <t>ME46085-23</t>
  </si>
  <si>
    <t>Mechatronic System Design</t>
  </si>
  <si>
    <t>RO47003</t>
  </si>
  <si>
    <t>Robot Software Practicals</t>
  </si>
  <si>
    <t>RO47004</t>
  </si>
  <si>
    <t>Machine Perception</t>
  </si>
  <si>
    <t>RO47005</t>
  </si>
  <si>
    <t>Planning &amp; Decision Making</t>
  </si>
  <si>
    <t>RO47017</t>
  </si>
  <si>
    <t>Vehicle Dynamics and Control</t>
  </si>
  <si>
    <t>RO47019</t>
  </si>
  <si>
    <t>Intelligent Control Systems</t>
  </si>
  <si>
    <t>SC42030</t>
  </si>
  <si>
    <t>Control for High Resolution Imaging</t>
  </si>
  <si>
    <t>SC42061</t>
  </si>
  <si>
    <t xml:space="preserve">Nonlinear Control Systems </t>
  </si>
  <si>
    <t>SC42065</t>
  </si>
  <si>
    <t>Adaptive Optics Design Project</t>
  </si>
  <si>
    <t>SC42075</t>
  </si>
  <si>
    <t xml:space="preserve">Modeling and Control of Hybrid Systems </t>
  </si>
  <si>
    <t>SC42101</t>
  </si>
  <si>
    <t>Networked and Distributed Control Systems</t>
  </si>
  <si>
    <t>SC42110</t>
  </si>
  <si>
    <t>Dynamic Programming and Stochastic Control</t>
  </si>
  <si>
    <t>SC42115</t>
  </si>
  <si>
    <t>Internship</t>
  </si>
  <si>
    <t>[1]</t>
  </si>
  <si>
    <t>[3]</t>
  </si>
  <si>
    <t>[4]</t>
  </si>
  <si>
    <t>SC42125</t>
  </si>
  <si>
    <t>Model Predictive Control</t>
  </si>
  <si>
    <t>SC42130</t>
  </si>
  <si>
    <t>Fault Diagnosis and Fault Tolerant Control</t>
  </si>
  <si>
    <t>SC42140</t>
  </si>
  <si>
    <t>Signal Analysis and Learning for Two-Dimensional Systems</t>
  </si>
  <si>
    <t>SC42160</t>
  </si>
  <si>
    <t>Data Compression: Entropy and Sparsity Perspectives</t>
  </si>
  <si>
    <t>SC42170</t>
  </si>
  <si>
    <t>Probalistic Sensor Fusion</t>
  </si>
  <si>
    <t>SC47500</t>
  </si>
  <si>
    <t>Tensor Networks for Green AI and Signal Processing</t>
  </si>
  <si>
    <t>TPM028A</t>
  </si>
  <si>
    <t xml:space="preserve">Decision Making in Multimodal Transport Systems </t>
  </si>
  <si>
    <t>WI4062TU</t>
  </si>
  <si>
    <t xml:space="preserve">Transport, Routing and Scheduling </t>
  </si>
  <si>
    <t xml:space="preserve">WI4201 </t>
  </si>
  <si>
    <t>Scientific Computing</t>
  </si>
  <si>
    <t>WI4212</t>
  </si>
  <si>
    <t>Advanced Numerical Methods</t>
  </si>
  <si>
    <t>WI4221</t>
  </si>
  <si>
    <t>Control of Discrete-Time Stochastic Systems</t>
  </si>
  <si>
    <t>WI4260TU</t>
  </si>
  <si>
    <t>Scientific Programming for Engineers</t>
  </si>
  <si>
    <t>WI4620</t>
  </si>
  <si>
    <t>Semidefinite Optimisation</t>
  </si>
  <si>
    <t>Selected courses overview</t>
  </si>
  <si>
    <t>Avg. EC per quarter</t>
  </si>
  <si>
    <t>Version 2</t>
  </si>
  <si>
    <t>Changed version requirement and added link to get Office 365</t>
  </si>
  <si>
    <t>Fixed free elective conditional formatting</t>
  </si>
  <si>
    <t>Fixed graduation programme subtotal</t>
  </si>
  <si>
    <t>Removed year selection on second year project block</t>
  </si>
  <si>
    <t>Removed free electives motivation, added max EC requirement</t>
  </si>
  <si>
    <t>Fixed print margins to fit all pages correctly</t>
  </si>
  <si>
    <t>Added instruction to write SHORT motivations and comments (such that they fit inside the cell)</t>
  </si>
  <si>
    <t>Moved blocks around</t>
  </si>
  <si>
    <t>Expanded homologation block</t>
  </si>
  <si>
    <t>Added daily coordinator name to signature box</t>
  </si>
  <si>
    <t>Fixed email hyperlinks</t>
  </si>
  <si>
    <t>Version 3</t>
  </si>
  <si>
    <t>Added comment EC demands on free electives</t>
  </si>
  <si>
    <t>Version 4</t>
  </si>
  <si>
    <t>Fixed spelling mistake Europian &gt; European</t>
  </si>
  <si>
    <t>Fixes on recommended electives list based on studyguide 2023/2024</t>
  </si>
  <si>
    <t>Emails 3mE &gt; ME</t>
  </si>
  <si>
    <t>Fixed summing of year 2 project</t>
  </si>
  <si>
    <t>Version 5</t>
  </si>
  <si>
    <t>Fixed print margins &amp; added page breaks</t>
  </si>
  <si>
    <t>Aligned emails in form</t>
  </si>
  <si>
    <t>24-25v1</t>
  </si>
  <si>
    <t>Courses that need checking:</t>
  </si>
  <si>
    <t>Updated all courses 24-25</t>
  </si>
  <si>
    <t>Update titles of blocks</t>
  </si>
  <si>
    <t>Not in studiegids 24-25.</t>
  </si>
  <si>
    <t>Added note Board of Examiners</t>
  </si>
  <si>
    <t>Updated year in header to 24-25</t>
  </si>
  <si>
    <t>Removed homologation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</si>
</sst>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Wingdings"/>
      <charset val="2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i/>
      <sz val="10"/>
      <color theme="1"/>
      <name val="Calibri"/>
      <family val="2"/>
      <scheme val="minor"/>
    </font>
    <font>
      <sz val="9"/>
      <color rgb="FF000000"/>
      <name val="Calibri"/>
    </font>
    <font>
      <i/>
      <sz val="9"/>
      <color rgb="FF000000"/>
      <name val="Calibri"/>
    </font>
    <font>
      <b/>
      <sz val="9"/>
      <color rgb="FFFFFFFF"/>
      <name val="Calibri"/>
      <scheme val="minor"/>
    </font>
    <font>
      <b/>
      <sz val="9"/>
      <color rgb="FFFFFFFF"/>
      <name val="Calibri"/>
    </font>
    <font>
      <b/>
      <i/>
      <sz val="9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ck">
        <color theme="1" tint="0.49998474074526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1"/>
      </right>
      <top style="thin">
        <color theme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1"/>
      </bottom>
      <diagonal/>
    </border>
    <border>
      <left style="thin">
        <color theme="0" tint="-0.14993743705557422"/>
      </left>
      <right style="thin">
        <color theme="1"/>
      </right>
      <top style="thin">
        <color theme="0" tint="-0.14993743705557422"/>
      </top>
      <bottom style="thin">
        <color theme="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1"/>
      </right>
      <top/>
      <bottom style="thin">
        <color theme="0" tint="-0.14993743705557422"/>
      </bottom>
      <diagonal/>
    </border>
    <border>
      <left style="thin">
        <color theme="1"/>
      </left>
      <right/>
      <top style="thin">
        <color theme="1"/>
      </top>
      <bottom style="thin">
        <color theme="0" tint="-0.14993743705557422"/>
      </bottom>
      <diagonal/>
    </border>
    <border>
      <left/>
      <right/>
      <top style="thin">
        <color theme="1"/>
      </top>
      <bottom style="thin">
        <color theme="0" tint="-0.14993743705557422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2"/>
      </right>
      <top/>
      <bottom style="thin">
        <color theme="0" tint="-0.14996795556505021"/>
      </bottom>
      <diagonal/>
    </border>
    <border>
      <left/>
      <right style="thin">
        <color theme="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2"/>
      </right>
      <top style="thin">
        <color theme="0" tint="-0.14996795556505021"/>
      </top>
      <bottom/>
      <diagonal/>
    </border>
    <border>
      <left style="thin">
        <color theme="2"/>
      </left>
      <right/>
      <top/>
      <bottom style="thin">
        <color theme="0" tint="-0.14996795556505021"/>
      </bottom>
      <diagonal/>
    </border>
    <border>
      <left style="thin">
        <color theme="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2"/>
      </left>
      <right/>
      <top style="thin">
        <color theme="0" tint="-0.14996795556505021"/>
      </top>
      <bottom/>
      <diagonal/>
    </border>
    <border>
      <left style="thin">
        <color theme="2"/>
      </left>
      <right style="thin">
        <color theme="2"/>
      </right>
      <top/>
      <bottom style="thin">
        <color theme="0" tint="-0.14996795556505021"/>
      </bottom>
      <diagonal/>
    </border>
    <border>
      <left style="thin">
        <color theme="2"/>
      </left>
      <right style="thin">
        <color theme="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2"/>
      </left>
      <right style="thin">
        <color theme="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3"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0" xfId="0" quotePrefix="1"/>
    <xf numFmtId="0" fontId="5" fillId="0" borderId="0" xfId="0" applyFont="1"/>
    <xf numFmtId="0" fontId="16" fillId="0" borderId="0" xfId="0" applyFont="1" applyAlignment="1">
      <alignment horizontal="center"/>
    </xf>
    <xf numFmtId="0" fontId="0" fillId="2" borderId="0" xfId="0" applyFill="1"/>
    <xf numFmtId="0" fontId="1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center"/>
    </xf>
    <xf numFmtId="0" fontId="24" fillId="3" borderId="2" xfId="0" applyFont="1" applyFill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quotePrefix="1" applyFont="1"/>
    <xf numFmtId="0" fontId="13" fillId="3" borderId="0" xfId="1" applyFont="1" applyFill="1" applyAlignment="1" applyProtection="1"/>
    <xf numFmtId="0" fontId="28" fillId="3" borderId="0" xfId="1" applyFont="1" applyFill="1" applyAlignment="1" applyProtection="1"/>
    <xf numFmtId="0" fontId="14" fillId="4" borderId="0" xfId="0" applyFont="1" applyFill="1"/>
    <xf numFmtId="0" fontId="13" fillId="3" borderId="0" xfId="1" applyFont="1" applyFill="1" applyAlignment="1" applyProtection="1">
      <alignment horizontal="right"/>
    </xf>
    <xf numFmtId="0" fontId="27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/>
    </xf>
    <xf numFmtId="0" fontId="0" fillId="4" borderId="0" xfId="0" applyFill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1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4" fillId="3" borderId="15" xfId="0" applyFont="1" applyFill="1" applyBorder="1" applyAlignment="1" applyProtection="1">
      <alignment horizontal="center"/>
      <protection locked="0"/>
    </xf>
    <xf numFmtId="0" fontId="24" fillId="3" borderId="16" xfId="0" applyFont="1" applyFill="1" applyBorder="1" applyAlignment="1" applyProtection="1">
      <alignment horizontal="center"/>
      <protection locked="0"/>
    </xf>
    <xf numFmtId="0" fontId="24" fillId="3" borderId="18" xfId="0" applyFont="1" applyFill="1" applyBorder="1" applyAlignment="1" applyProtection="1">
      <alignment horizontal="center"/>
      <protection locked="0"/>
    </xf>
    <xf numFmtId="0" fontId="24" fillId="3" borderId="20" xfId="0" applyFont="1" applyFill="1" applyBorder="1" applyAlignment="1" applyProtection="1">
      <alignment horizontal="center"/>
      <protection locked="0"/>
    </xf>
    <xf numFmtId="0" fontId="24" fillId="3" borderId="21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11" fillId="0" borderId="0" xfId="1" applyFont="1" applyFill="1"/>
    <xf numFmtId="0" fontId="9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quotePrefix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1" applyFill="1" applyAlignment="1">
      <alignment horizontal="left" wrapText="1"/>
    </xf>
    <xf numFmtId="0" fontId="35" fillId="0" borderId="0" xfId="0" applyFont="1" applyAlignment="1">
      <alignment horizontal="left"/>
    </xf>
    <xf numFmtId="0" fontId="0" fillId="0" borderId="25" xfId="0" applyBorder="1" applyAlignment="1">
      <alignment horizontal="center"/>
    </xf>
    <xf numFmtId="0" fontId="26" fillId="0" borderId="0" xfId="0" applyFont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left"/>
    </xf>
    <xf numFmtId="0" fontId="10" fillId="0" borderId="0" xfId="1" applyFill="1" applyAlignment="1" applyProtection="1"/>
    <xf numFmtId="0" fontId="26" fillId="0" borderId="25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0" fillId="2" borderId="0" xfId="1" applyFill="1" applyAlignment="1">
      <alignment horizontal="left" vertical="center" wrapText="1"/>
    </xf>
    <xf numFmtId="0" fontId="36" fillId="0" borderId="0" xfId="0" applyFont="1" applyAlignment="1">
      <alignment horizontal="left" vertical="top" wrapText="1"/>
    </xf>
    <xf numFmtId="0" fontId="10" fillId="0" borderId="0" xfId="1" applyAlignment="1">
      <alignment vertical="top" wrapText="1"/>
    </xf>
    <xf numFmtId="0" fontId="21" fillId="7" borderId="0" xfId="0" applyFont="1" applyFill="1"/>
    <xf numFmtId="0" fontId="0" fillId="6" borderId="0" xfId="0" applyFill="1"/>
    <xf numFmtId="0" fontId="0" fillId="3" borderId="0" xfId="0" applyFill="1"/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32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17" fillId="3" borderId="5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55" xfId="0" applyFont="1" applyFill="1" applyBorder="1" applyAlignment="1">
      <alignment vertical="center"/>
    </xf>
    <xf numFmtId="0" fontId="3" fillId="3" borderId="0" xfId="0" applyFont="1" applyFill="1"/>
    <xf numFmtId="0" fontId="20" fillId="7" borderId="0" xfId="0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19" fillId="7" borderId="0" xfId="0" applyFont="1" applyFill="1"/>
    <xf numFmtId="0" fontId="30" fillId="7" borderId="0" xfId="0" applyFont="1" applyFill="1" applyAlignment="1">
      <alignment horizontal="right"/>
    </xf>
    <xf numFmtId="0" fontId="14" fillId="3" borderId="0" xfId="0" applyFont="1" applyFill="1"/>
    <xf numFmtId="0" fontId="22" fillId="7" borderId="0" xfId="0" applyFont="1" applyFill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25" fillId="3" borderId="0" xfId="0" applyFont="1" applyFill="1"/>
    <xf numFmtId="0" fontId="7" fillId="3" borderId="0" xfId="0" applyFont="1" applyFill="1"/>
    <xf numFmtId="0" fontId="2" fillId="6" borderId="0" xfId="0" applyFont="1" applyFill="1"/>
    <xf numFmtId="0" fontId="2" fillId="3" borderId="57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18" fillId="3" borderId="0" xfId="0" applyFont="1" applyFill="1"/>
    <xf numFmtId="0" fontId="15" fillId="3" borderId="0" xfId="0" applyFont="1" applyFill="1" applyAlignment="1">
      <alignment horizontal="center"/>
    </xf>
    <xf numFmtId="0" fontId="13" fillId="3" borderId="41" xfId="0" applyFont="1" applyFill="1" applyBorder="1" applyAlignment="1">
      <alignment vertical="center"/>
    </xf>
    <xf numFmtId="0" fontId="2" fillId="3" borderId="56" xfId="0" applyFont="1" applyFill="1" applyBorder="1"/>
    <xf numFmtId="0" fontId="13" fillId="3" borderId="3" xfId="0" applyFont="1" applyFill="1" applyBorder="1" applyAlignment="1">
      <alignment vertical="center"/>
    </xf>
    <xf numFmtId="0" fontId="2" fillId="3" borderId="4" xfId="0" applyFont="1" applyFill="1" applyBorder="1"/>
    <xf numFmtId="0" fontId="2" fillId="3" borderId="111" xfId="0" applyFont="1" applyFill="1" applyBorder="1"/>
    <xf numFmtId="0" fontId="15" fillId="3" borderId="68" xfId="0" applyFont="1" applyFill="1" applyBorder="1" applyAlignment="1">
      <alignment horizontal="center"/>
    </xf>
    <xf numFmtId="0" fontId="15" fillId="3" borderId="65" xfId="0" applyFont="1" applyFill="1" applyBorder="1" applyAlignment="1">
      <alignment horizontal="center"/>
    </xf>
    <xf numFmtId="0" fontId="15" fillId="3" borderId="112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113" xfId="0" applyFont="1" applyFill="1" applyBorder="1" applyAlignment="1">
      <alignment horizontal="center"/>
    </xf>
    <xf numFmtId="0" fontId="13" fillId="3" borderId="41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5" fillId="3" borderId="92" xfId="0" quotePrefix="1" applyFont="1" applyFill="1" applyBorder="1" applyAlignment="1">
      <alignment horizontal="center"/>
    </xf>
    <xf numFmtId="0" fontId="15" fillId="3" borderId="64" xfId="0" quotePrefix="1" applyFont="1" applyFill="1" applyBorder="1" applyAlignment="1">
      <alignment horizontal="center"/>
    </xf>
    <xf numFmtId="0" fontId="15" fillId="3" borderId="52" xfId="0" quotePrefix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30" fillId="7" borderId="0" xfId="0" applyFont="1" applyFill="1" applyAlignment="1">
      <alignment vertical="top" wrapText="1"/>
    </xf>
    <xf numFmtId="0" fontId="2" fillId="3" borderId="69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46" xfId="0" applyFont="1" applyFill="1" applyBorder="1"/>
    <xf numFmtId="0" fontId="15" fillId="3" borderId="40" xfId="0" applyFont="1" applyFill="1" applyBorder="1" applyAlignment="1">
      <alignment horizontal="center"/>
    </xf>
    <xf numFmtId="0" fontId="22" fillId="7" borderId="0" xfId="0" applyFont="1" applyFill="1"/>
    <xf numFmtId="0" fontId="2" fillId="3" borderId="70" xfId="0" applyFont="1" applyFill="1" applyBorder="1"/>
    <xf numFmtId="0" fontId="2" fillId="3" borderId="47" xfId="0" applyFont="1" applyFill="1" applyBorder="1"/>
    <xf numFmtId="0" fontId="2" fillId="2" borderId="0" xfId="0" applyFont="1" applyFill="1"/>
    <xf numFmtId="0" fontId="22" fillId="7" borderId="49" xfId="0" applyFont="1" applyFill="1" applyBorder="1"/>
    <xf numFmtId="0" fontId="23" fillId="7" borderId="0" xfId="0" applyFont="1" applyFill="1"/>
    <xf numFmtId="0" fontId="3" fillId="6" borderId="0" xfId="0" applyFont="1" applyFill="1"/>
    <xf numFmtId="0" fontId="33" fillId="3" borderId="0" xfId="0" applyFont="1" applyFill="1"/>
    <xf numFmtId="0" fontId="3" fillId="0" borderId="0" xfId="0" applyFont="1"/>
    <xf numFmtId="0" fontId="3" fillId="3" borderId="0" xfId="0" applyFont="1" applyFill="1" applyAlignment="1">
      <alignment horizontal="left"/>
    </xf>
    <xf numFmtId="0" fontId="22" fillId="7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5" fillId="3" borderId="0" xfId="0" applyFont="1" applyFill="1" applyAlignment="1">
      <alignment horizontal="right"/>
    </xf>
    <xf numFmtId="0" fontId="2" fillId="3" borderId="75" xfId="0" applyFont="1" applyFill="1" applyBorder="1"/>
    <xf numFmtId="0" fontId="15" fillId="3" borderId="76" xfId="0" applyFont="1" applyFill="1" applyBorder="1" applyAlignment="1">
      <alignment horizontal="center"/>
    </xf>
    <xf numFmtId="0" fontId="2" fillId="3" borderId="83" xfId="0" applyFont="1" applyFill="1" applyBorder="1"/>
    <xf numFmtId="0" fontId="2" fillId="3" borderId="85" xfId="0" applyFont="1" applyFill="1" applyBorder="1"/>
    <xf numFmtId="0" fontId="15" fillId="3" borderId="81" xfId="0" applyFont="1" applyFill="1" applyBorder="1" applyAlignment="1">
      <alignment horizontal="center"/>
    </xf>
    <xf numFmtId="0" fontId="25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5" fillId="3" borderId="50" xfId="0" applyFont="1" applyFill="1" applyBorder="1" applyAlignment="1">
      <alignment horizontal="center"/>
    </xf>
    <xf numFmtId="0" fontId="15" fillId="3" borderId="61" xfId="0" applyFont="1" applyFill="1" applyBorder="1" applyAlignment="1">
      <alignment horizontal="center"/>
    </xf>
    <xf numFmtId="0" fontId="15" fillId="3" borderId="64" xfId="0" applyFont="1" applyFill="1" applyBorder="1" applyAlignment="1">
      <alignment horizontal="center"/>
    </xf>
    <xf numFmtId="0" fontId="15" fillId="3" borderId="5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29" fillId="5" borderId="0" xfId="0" applyFont="1" applyFill="1"/>
    <xf numFmtId="0" fontId="2" fillId="5" borderId="0" xfId="0" applyFont="1" applyFill="1"/>
    <xf numFmtId="0" fontId="20" fillId="7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2" fillId="3" borderId="0" xfId="0" quotePrefix="1" applyFont="1" applyFill="1"/>
    <xf numFmtId="0" fontId="8" fillId="3" borderId="0" xfId="0" applyFont="1" applyFill="1"/>
    <xf numFmtId="0" fontId="25" fillId="3" borderId="0" xfId="0" quotePrefix="1" applyFont="1" applyFill="1"/>
    <xf numFmtId="0" fontId="0" fillId="0" borderId="11" xfId="0" applyBorder="1"/>
    <xf numFmtId="0" fontId="2" fillId="3" borderId="12" xfId="0" applyFont="1" applyFill="1" applyBorder="1"/>
    <xf numFmtId="0" fontId="8" fillId="3" borderId="12" xfId="0" applyFont="1" applyFill="1" applyBorder="1"/>
    <xf numFmtId="14" fontId="8" fillId="3" borderId="12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/>
    <xf numFmtId="0" fontId="0" fillId="0" borderId="12" xfId="0" applyBorder="1"/>
    <xf numFmtId="14" fontId="8" fillId="3" borderId="12" xfId="0" applyNumberFormat="1" applyFont="1" applyFill="1" applyBorder="1"/>
    <xf numFmtId="0" fontId="0" fillId="3" borderId="9" xfId="0" applyFill="1" applyBorder="1"/>
    <xf numFmtId="0" fontId="0" fillId="3" borderId="22" xfId="0" applyFill="1" applyBorder="1"/>
    <xf numFmtId="0" fontId="0" fillId="0" borderId="9" xfId="0" applyBorder="1"/>
    <xf numFmtId="0" fontId="2" fillId="3" borderId="22" xfId="0" applyFont="1" applyFill="1" applyBorder="1"/>
    <xf numFmtId="0" fontId="0" fillId="0" borderId="23" xfId="0" applyBorder="1"/>
    <xf numFmtId="0" fontId="2" fillId="3" borderId="1" xfId="0" applyFont="1" applyFill="1" applyBorder="1"/>
    <xf numFmtId="0" fontId="2" fillId="3" borderId="24" xfId="0" applyFont="1" applyFill="1" applyBorder="1"/>
    <xf numFmtId="0" fontId="0" fillId="3" borderId="23" xfId="0" applyFill="1" applyBorder="1"/>
    <xf numFmtId="0" fontId="0" fillId="0" borderId="1" xfId="0" applyBorder="1"/>
    <xf numFmtId="0" fontId="0" fillId="3" borderId="1" xfId="0" applyFill="1" applyBorder="1"/>
    <xf numFmtId="0" fontId="0" fillId="7" borderId="0" xfId="0" applyFill="1"/>
    <xf numFmtId="0" fontId="21" fillId="0" borderId="0" xfId="0" applyFont="1"/>
    <xf numFmtId="0" fontId="13" fillId="3" borderId="0" xfId="0" applyFont="1" applyFill="1" applyAlignment="1">
      <alignment horizontal="right"/>
    </xf>
    <xf numFmtId="0" fontId="26" fillId="0" borderId="0" xfId="0" quotePrefix="1" applyFont="1"/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29" fillId="7" borderId="0" xfId="0" applyFont="1" applyFill="1"/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center" wrapText="1"/>
    </xf>
    <xf numFmtId="0" fontId="38" fillId="7" borderId="0" xfId="0" applyFont="1" applyFill="1"/>
    <xf numFmtId="0" fontId="2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38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2" fillId="7" borderId="0" xfId="0" quotePrefix="1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9" fillId="0" borderId="0" xfId="0" applyFont="1"/>
    <xf numFmtId="0" fontId="14" fillId="8" borderId="0" xfId="0" applyFont="1" applyFill="1"/>
    <xf numFmtId="0" fontId="0" fillId="8" borderId="0" xfId="0" applyFill="1"/>
    <xf numFmtId="0" fontId="40" fillId="8" borderId="0" xfId="0" applyFont="1" applyFill="1" applyAlignment="1">
      <alignment vertical="center"/>
    </xf>
    <xf numFmtId="0" fontId="27" fillId="3" borderId="0" xfId="0" applyFont="1" applyFill="1"/>
    <xf numFmtId="0" fontId="2" fillId="3" borderId="0" xfId="0" applyFont="1" applyFill="1" applyProtection="1">
      <protection locked="0"/>
    </xf>
    <xf numFmtId="0" fontId="18" fillId="3" borderId="0" xfId="0" applyFont="1" applyFill="1" applyProtection="1">
      <protection locked="0"/>
    </xf>
    <xf numFmtId="0" fontId="15" fillId="3" borderId="0" xfId="0" quotePrefix="1" applyFont="1" applyFill="1"/>
    <xf numFmtId="0" fontId="13" fillId="3" borderId="0" xfId="0" applyFont="1" applyFill="1" applyAlignment="1">
      <alignment vertical="center"/>
    </xf>
    <xf numFmtId="0" fontId="15" fillId="3" borderId="0" xfId="0" applyFont="1" applyFill="1"/>
    <xf numFmtId="0" fontId="13" fillId="3" borderId="54" xfId="0" applyFont="1" applyFill="1" applyBorder="1" applyAlignment="1">
      <alignment vertical="center"/>
    </xf>
    <xf numFmtId="0" fontId="13" fillId="3" borderId="47" xfId="0" applyFont="1" applyFill="1" applyBorder="1" applyAlignment="1">
      <alignment vertical="center"/>
    </xf>
    <xf numFmtId="0" fontId="2" fillId="3" borderId="123" xfId="0" applyFont="1" applyFill="1" applyBorder="1"/>
    <xf numFmtId="0" fontId="15" fillId="3" borderId="51" xfId="0" applyFont="1" applyFill="1" applyBorder="1" applyAlignment="1">
      <alignment horizontal="center"/>
    </xf>
    <xf numFmtId="0" fontId="45" fillId="3" borderId="0" xfId="0" applyFont="1" applyFill="1"/>
    <xf numFmtId="0" fontId="51" fillId="3" borderId="0" xfId="0" applyFont="1" applyFill="1"/>
    <xf numFmtId="0" fontId="0" fillId="8" borderId="0" xfId="0" applyFill="1" applyAlignment="1">
      <alignment wrapText="1"/>
    </xf>
    <xf numFmtId="0" fontId="2" fillId="3" borderId="10" xfId="0" applyFont="1" applyFill="1" applyBorder="1"/>
    <xf numFmtId="0" fontId="2" fillId="3" borderId="8" xfId="0" applyFont="1" applyFill="1" applyBorder="1"/>
    <xf numFmtId="0" fontId="2" fillId="3" borderId="41" xfId="0" applyFont="1" applyFill="1" applyBorder="1"/>
    <xf numFmtId="0" fontId="2" fillId="3" borderId="39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35" xfId="0" applyFont="1" applyFill="1" applyBorder="1" applyProtection="1">
      <protection locked="0"/>
    </xf>
    <xf numFmtId="0" fontId="18" fillId="3" borderId="17" xfId="0" applyFont="1" applyFill="1" applyBorder="1" applyAlignment="1" applyProtection="1">
      <alignment horizontal="center"/>
      <protection locked="0"/>
    </xf>
    <xf numFmtId="0" fontId="18" fillId="3" borderId="2" xfId="0" applyFont="1" applyFill="1" applyBorder="1" applyAlignment="1" applyProtection="1">
      <alignment horizontal="center"/>
      <protection locked="0"/>
    </xf>
    <xf numFmtId="0" fontId="18" fillId="3" borderId="18" xfId="0" applyFont="1" applyFill="1" applyBorder="1" applyAlignment="1" applyProtection="1">
      <alignment horizontal="center"/>
      <protection locked="0"/>
    </xf>
    <xf numFmtId="0" fontId="2" fillId="3" borderId="51" xfId="0" applyFont="1" applyFill="1" applyBorder="1"/>
    <xf numFmtId="0" fontId="2" fillId="3" borderId="50" xfId="0" applyFont="1" applyFill="1" applyBorder="1"/>
    <xf numFmtId="0" fontId="2" fillId="3" borderId="54" xfId="0" applyFont="1" applyFill="1" applyBorder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3" borderId="3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7" xfId="0" applyFont="1" applyFill="1" applyBorder="1" applyProtection="1">
      <protection locked="0"/>
    </xf>
    <xf numFmtId="0" fontId="2" fillId="3" borderId="38" xfId="0" applyFont="1" applyFill="1" applyBorder="1" applyProtection="1">
      <protection locked="0"/>
    </xf>
    <xf numFmtId="0" fontId="2" fillId="3" borderId="44" xfId="0" applyFont="1" applyFill="1" applyBorder="1" applyProtection="1">
      <protection locked="0"/>
    </xf>
    <xf numFmtId="0" fontId="2" fillId="3" borderId="36" xfId="0" applyFont="1" applyFill="1" applyBorder="1" applyProtection="1">
      <protection locked="0"/>
    </xf>
    <xf numFmtId="0" fontId="2" fillId="3" borderId="33" xfId="0" applyFont="1" applyFill="1" applyBorder="1" applyProtection="1">
      <protection locked="0"/>
    </xf>
    <xf numFmtId="0" fontId="2" fillId="3" borderId="34" xfId="0" applyFont="1" applyFill="1" applyBorder="1" applyProtection="1">
      <protection locked="0"/>
    </xf>
    <xf numFmtId="0" fontId="2" fillId="2" borderId="0" xfId="0" applyFont="1" applyFill="1" applyAlignment="1">
      <alignment horizontal="center"/>
    </xf>
    <xf numFmtId="0" fontId="2" fillId="3" borderId="73" xfId="0" applyFont="1" applyFill="1" applyBorder="1" applyProtection="1">
      <protection locked="0"/>
    </xf>
    <xf numFmtId="0" fontId="2" fillId="3" borderId="66" xfId="0" applyFont="1" applyFill="1" applyBorder="1" applyProtection="1">
      <protection locked="0"/>
    </xf>
    <xf numFmtId="0" fontId="2" fillId="3" borderId="74" xfId="0" applyFont="1" applyFill="1" applyBorder="1" applyProtection="1">
      <protection locked="0"/>
    </xf>
    <xf numFmtId="0" fontId="2" fillId="2" borderId="66" xfId="0" applyFont="1" applyFill="1" applyBorder="1" applyAlignment="1">
      <alignment horizontal="center"/>
    </xf>
    <xf numFmtId="0" fontId="2" fillId="3" borderId="40" xfId="0" applyFont="1" applyFill="1" applyBorder="1"/>
    <xf numFmtId="0" fontId="2" fillId="3" borderId="82" xfId="0" applyFont="1" applyFill="1" applyBorder="1" applyProtection="1">
      <protection locked="0"/>
    </xf>
    <xf numFmtId="0" fontId="2" fillId="3" borderId="83" xfId="0" applyFont="1" applyFill="1" applyBorder="1" applyProtection="1">
      <protection locked="0"/>
    </xf>
    <xf numFmtId="0" fontId="2" fillId="3" borderId="84" xfId="0" applyFont="1" applyFill="1" applyBorder="1" applyProtection="1">
      <protection locked="0"/>
    </xf>
    <xf numFmtId="0" fontId="2" fillId="3" borderId="0" xfId="0" applyFont="1" applyFill="1"/>
    <xf numFmtId="0" fontId="18" fillId="3" borderId="90" xfId="0" applyFont="1" applyFill="1" applyBorder="1" applyAlignment="1" applyProtection="1">
      <alignment horizontal="center"/>
      <protection locked="0"/>
    </xf>
    <xf numFmtId="0" fontId="18" fillId="3" borderId="91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18" fillId="3" borderId="86" xfId="0" applyFont="1" applyFill="1" applyBorder="1" applyAlignment="1" applyProtection="1">
      <alignment horizontal="center"/>
      <protection locked="0"/>
    </xf>
    <xf numFmtId="0" fontId="18" fillId="3" borderId="59" xfId="0" applyFont="1" applyFill="1" applyBorder="1" applyAlignment="1" applyProtection="1">
      <alignment horizontal="center"/>
      <protection locked="0"/>
    </xf>
    <xf numFmtId="0" fontId="18" fillId="3" borderId="87" xfId="0" applyFont="1" applyFill="1" applyBorder="1" applyAlignment="1" applyProtection="1">
      <alignment horizontal="center"/>
      <protection locked="0"/>
    </xf>
    <xf numFmtId="0" fontId="2" fillId="3" borderId="71" xfId="0" applyFont="1" applyFill="1" applyBorder="1"/>
    <xf numFmtId="0" fontId="2" fillId="3" borderId="72" xfId="0" applyFont="1" applyFill="1" applyBorder="1"/>
    <xf numFmtId="0" fontId="2" fillId="3" borderId="58" xfId="0" applyFont="1" applyFill="1" applyBorder="1"/>
    <xf numFmtId="0" fontId="2" fillId="3" borderId="76" xfId="0" applyFont="1" applyFill="1" applyBorder="1" applyAlignment="1">
      <alignment horizontal="center"/>
    </xf>
    <xf numFmtId="0" fontId="2" fillId="3" borderId="77" xfId="0" applyFont="1" applyFill="1" applyBorder="1" applyAlignment="1">
      <alignment horizontal="center"/>
    </xf>
    <xf numFmtId="0" fontId="18" fillId="3" borderId="97" xfId="0" applyFont="1" applyFill="1" applyBorder="1" applyAlignment="1" applyProtection="1">
      <alignment horizontal="center"/>
      <protection locked="0"/>
    </xf>
    <xf numFmtId="0" fontId="18" fillId="3" borderId="98" xfId="0" applyFont="1" applyFill="1" applyBorder="1" applyAlignment="1" applyProtection="1">
      <alignment horizontal="center"/>
      <protection locked="0"/>
    </xf>
    <xf numFmtId="0" fontId="18" fillId="3" borderId="99" xfId="0" applyFont="1" applyFill="1" applyBorder="1" applyAlignment="1" applyProtection="1">
      <alignment horizontal="center"/>
      <protection locked="0"/>
    </xf>
    <xf numFmtId="0" fontId="2" fillId="3" borderId="78" xfId="0" applyFont="1" applyFill="1" applyBorder="1" applyProtection="1">
      <protection locked="0"/>
    </xf>
    <xf numFmtId="0" fontId="2" fillId="3" borderId="79" xfId="0" applyFont="1" applyFill="1" applyBorder="1" applyProtection="1">
      <protection locked="0"/>
    </xf>
    <xf numFmtId="0" fontId="2" fillId="3" borderId="80" xfId="0" applyFont="1" applyFill="1" applyBorder="1" applyProtection="1">
      <protection locked="0"/>
    </xf>
    <xf numFmtId="0" fontId="2" fillId="3" borderId="81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18" fillId="3" borderId="100" xfId="0" applyFont="1" applyFill="1" applyBorder="1" applyAlignment="1" applyProtection="1">
      <alignment horizontal="center"/>
      <protection locked="0"/>
    </xf>
    <xf numFmtId="0" fontId="18" fillId="3" borderId="81" xfId="0" applyFont="1" applyFill="1" applyBorder="1" applyAlignment="1" applyProtection="1">
      <alignment horizontal="center"/>
      <protection locked="0"/>
    </xf>
    <xf numFmtId="0" fontId="18" fillId="3" borderId="101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4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6" xfId="0" applyFont="1" applyFill="1" applyBorder="1"/>
    <xf numFmtId="0" fontId="2" fillId="3" borderId="5" xfId="0" applyFont="1" applyFill="1" applyBorder="1"/>
    <xf numFmtId="0" fontId="2" fillId="3" borderId="2" xfId="0" applyFont="1" applyFill="1" applyBorder="1"/>
    <xf numFmtId="0" fontId="2" fillId="3" borderId="86" xfId="0" applyFont="1" applyFill="1" applyBorder="1" applyAlignment="1" applyProtection="1">
      <alignment horizontal="center"/>
      <protection locked="0"/>
    </xf>
    <xf numFmtId="0" fontId="2" fillId="3" borderId="87" xfId="0" applyFont="1" applyFill="1" applyBorder="1" applyAlignment="1" applyProtection="1">
      <alignment horizontal="center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38" xfId="0" applyFont="1" applyFill="1" applyBorder="1" applyAlignment="1" applyProtection="1">
      <alignment horizontal="center"/>
      <protection locked="0"/>
    </xf>
    <xf numFmtId="0" fontId="2" fillId="3" borderId="44" xfId="0" applyFont="1" applyFill="1" applyBorder="1" applyAlignment="1" applyProtection="1">
      <alignment horizontal="center"/>
      <protection locked="0"/>
    </xf>
    <xf numFmtId="0" fontId="2" fillId="3" borderId="50" xfId="0" applyFont="1" applyFill="1" applyBorder="1" applyAlignment="1">
      <alignment horizontal="center"/>
    </xf>
    <xf numFmtId="0" fontId="18" fillId="3" borderId="45" xfId="0" applyFont="1" applyFill="1" applyBorder="1" applyAlignment="1" applyProtection="1">
      <alignment horizontal="center"/>
      <protection locked="0"/>
    </xf>
    <xf numFmtId="0" fontId="18" fillId="3" borderId="38" xfId="0" applyFont="1" applyFill="1" applyBorder="1" applyAlignment="1" applyProtection="1">
      <alignment horizontal="center"/>
      <protection locked="0"/>
    </xf>
    <xf numFmtId="0" fontId="18" fillId="3" borderId="44" xfId="0" applyFont="1" applyFill="1" applyBorder="1" applyAlignment="1" applyProtection="1">
      <alignment horizontal="center"/>
      <protection locked="0"/>
    </xf>
    <xf numFmtId="14" fontId="8" fillId="3" borderId="1" xfId="0" applyNumberFormat="1" applyFont="1" applyFill="1" applyBorder="1" applyAlignment="1">
      <alignment horizontal="left"/>
    </xf>
    <xf numFmtId="14" fontId="8" fillId="3" borderId="24" xfId="0" applyNumberFormat="1" applyFont="1" applyFill="1" applyBorder="1" applyAlignment="1">
      <alignment horizontal="left"/>
    </xf>
    <xf numFmtId="0" fontId="25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18" fillId="3" borderId="120" xfId="0" applyFont="1" applyFill="1" applyBorder="1" applyAlignment="1">
      <alignment horizontal="center"/>
    </xf>
    <xf numFmtId="0" fontId="18" fillId="3" borderId="114" xfId="0" applyFont="1" applyFill="1" applyBorder="1" applyAlignment="1">
      <alignment horizontal="center"/>
    </xf>
    <xf numFmtId="0" fontId="18" fillId="3" borderId="115" xfId="0" applyFont="1" applyFill="1" applyBorder="1" applyAlignment="1">
      <alignment horizontal="center"/>
    </xf>
    <xf numFmtId="0" fontId="18" fillId="3" borderId="121" xfId="0" applyFont="1" applyFill="1" applyBorder="1" applyAlignment="1">
      <alignment horizontal="center"/>
    </xf>
    <xf numFmtId="0" fontId="18" fillId="3" borderId="59" xfId="0" applyFont="1" applyFill="1" applyBorder="1" applyAlignment="1">
      <alignment horizontal="center"/>
    </xf>
    <xf numFmtId="0" fontId="18" fillId="3" borderId="117" xfId="0" applyFont="1" applyFill="1" applyBorder="1" applyAlignment="1">
      <alignment horizontal="center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18" fillId="3" borderId="5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116" xfId="0" applyFont="1" applyFill="1" applyBorder="1" applyAlignment="1">
      <alignment horizontal="center"/>
    </xf>
    <xf numFmtId="0" fontId="2" fillId="3" borderId="62" xfId="0" applyFont="1" applyFill="1" applyBorder="1" applyAlignment="1">
      <alignment horizontal="center"/>
    </xf>
    <xf numFmtId="0" fontId="2" fillId="3" borderId="63" xfId="0" applyFont="1" applyFill="1" applyBorder="1" applyAlignment="1">
      <alignment horizontal="center"/>
    </xf>
    <xf numFmtId="0" fontId="2" fillId="3" borderId="103" xfId="0" applyFont="1" applyFill="1" applyBorder="1" applyAlignment="1">
      <alignment horizontal="center"/>
    </xf>
    <xf numFmtId="0" fontId="2" fillId="3" borderId="106" xfId="0" applyFont="1" applyFill="1" applyBorder="1" applyAlignment="1">
      <alignment horizontal="center"/>
    </xf>
    <xf numFmtId="0" fontId="18" fillId="3" borderId="103" xfId="0" applyFont="1" applyFill="1" applyBorder="1" applyAlignment="1">
      <alignment horizontal="center"/>
    </xf>
    <xf numFmtId="0" fontId="18" fillId="3" borderId="109" xfId="0" applyFont="1" applyFill="1" applyBorder="1" applyAlignment="1">
      <alignment horizontal="center"/>
    </xf>
    <xf numFmtId="0" fontId="18" fillId="3" borderId="106" xfId="0" applyFont="1" applyFill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18" fillId="3" borderId="19" xfId="0" applyFont="1" applyFill="1" applyBorder="1" applyAlignment="1" applyProtection="1">
      <alignment horizontal="center"/>
      <protection locked="0"/>
    </xf>
    <xf numFmtId="0" fontId="18" fillId="3" borderId="20" xfId="0" applyFont="1" applyFill="1" applyBorder="1" applyAlignment="1" applyProtection="1">
      <alignment horizontal="center"/>
      <protection locked="0"/>
    </xf>
    <xf numFmtId="0" fontId="18" fillId="3" borderId="21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57" xfId="0" applyFont="1" applyFill="1" applyBorder="1"/>
    <xf numFmtId="0" fontId="2" fillId="4" borderId="7" xfId="0" applyFont="1" applyFill="1" applyBorder="1"/>
    <xf numFmtId="0" fontId="2" fillId="3" borderId="64" xfId="0" applyFont="1" applyFill="1" applyBorder="1"/>
    <xf numFmtId="0" fontId="2" fillId="3" borderId="64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right" vertical="center"/>
    </xf>
    <xf numFmtId="0" fontId="3" fillId="3" borderId="48" xfId="0" applyFont="1" applyFill="1" applyBorder="1" applyAlignment="1" applyProtection="1">
      <alignment horizontal="left" vertical="center" wrapText="1"/>
      <protection locked="0"/>
    </xf>
    <xf numFmtId="0" fontId="37" fillId="0" borderId="48" xfId="1" applyFont="1" applyBorder="1" applyAlignment="1" applyProtection="1">
      <alignment horizontal="left" vertical="center" wrapText="1"/>
      <protection locked="0"/>
    </xf>
    <xf numFmtId="0" fontId="4" fillId="0" borderId="48" xfId="1" applyFont="1" applyBorder="1" applyAlignment="1" applyProtection="1">
      <alignment horizontal="left" vertical="center" wrapText="1"/>
      <protection locked="0"/>
    </xf>
    <xf numFmtId="0" fontId="4" fillId="0" borderId="48" xfId="1" quotePrefix="1" applyFont="1" applyBorder="1" applyAlignment="1" applyProtection="1">
      <alignment horizontal="left" vertical="center" wrapText="1"/>
      <protection locked="0"/>
    </xf>
    <xf numFmtId="0" fontId="3" fillId="3" borderId="48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Protection="1">
      <protection locked="0"/>
    </xf>
    <xf numFmtId="0" fontId="2" fillId="3" borderId="43" xfId="0" applyFont="1" applyFill="1" applyBorder="1" applyProtection="1">
      <protection locked="0"/>
    </xf>
    <xf numFmtId="0" fontId="2" fillId="3" borderId="42" xfId="0" applyFont="1" applyFill="1" applyBorder="1" applyProtection="1">
      <protection locked="0"/>
    </xf>
    <xf numFmtId="0" fontId="2" fillId="3" borderId="32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96" xfId="0" applyFont="1" applyFill="1" applyBorder="1" applyAlignment="1" applyProtection="1">
      <alignment horizontal="center"/>
      <protection locked="0"/>
    </xf>
    <xf numFmtId="0" fontId="2" fillId="3" borderId="67" xfId="0" applyFont="1" applyFill="1" applyBorder="1" applyAlignment="1" applyProtection="1">
      <alignment horizontal="center"/>
      <protection locked="0"/>
    </xf>
    <xf numFmtId="0" fontId="18" fillId="3" borderId="50" xfId="0" applyFont="1" applyFill="1" applyBorder="1" applyAlignment="1" applyProtection="1">
      <alignment horizontal="center"/>
      <protection locked="0"/>
    </xf>
    <xf numFmtId="0" fontId="18" fillId="3" borderId="93" xfId="0" applyFont="1" applyFill="1" applyBorder="1" applyAlignment="1" applyProtection="1">
      <alignment horizontal="center"/>
      <protection locked="0"/>
    </xf>
    <xf numFmtId="0" fontId="2" fillId="3" borderId="36" xfId="0" applyFont="1" applyFill="1" applyBorder="1" applyAlignment="1" applyProtection="1">
      <alignment horizontal="center"/>
      <protection locked="0"/>
    </xf>
    <xf numFmtId="0" fontId="2" fillId="3" borderId="33" xfId="0" applyFont="1" applyFill="1" applyBorder="1" applyAlignment="1" applyProtection="1">
      <alignment horizontal="center"/>
      <protection locked="0"/>
    </xf>
    <xf numFmtId="0" fontId="3" fillId="3" borderId="0" xfId="0" applyFont="1" applyFill="1"/>
    <xf numFmtId="0" fontId="2" fillId="3" borderId="94" xfId="0" applyFont="1" applyFill="1" applyBorder="1" applyAlignment="1" applyProtection="1">
      <alignment horizontal="center"/>
      <protection locked="0"/>
    </xf>
    <xf numFmtId="0" fontId="2" fillId="3" borderId="95" xfId="0" applyFont="1" applyFill="1" applyBorder="1" applyAlignment="1" applyProtection="1">
      <alignment horizontal="center"/>
      <protection locked="0"/>
    </xf>
    <xf numFmtId="0" fontId="18" fillId="3" borderId="88" xfId="0" applyFont="1" applyFill="1" applyBorder="1" applyAlignment="1" applyProtection="1">
      <alignment horizontal="center"/>
      <protection locked="0"/>
    </xf>
    <xf numFmtId="0" fontId="18" fillId="3" borderId="89" xfId="0" applyFont="1" applyFill="1" applyBorder="1" applyAlignment="1" applyProtection="1">
      <alignment horizontal="center"/>
      <protection locked="0"/>
    </xf>
    <xf numFmtId="0" fontId="2" fillId="5" borderId="0" xfId="0" applyFont="1" applyFill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8" fillId="3" borderId="122" xfId="0" applyFont="1" applyFill="1" applyBorder="1" applyAlignment="1">
      <alignment horizontal="center"/>
    </xf>
    <xf numFmtId="0" fontId="18" fillId="3" borderId="118" xfId="0" applyFont="1" applyFill="1" applyBorder="1" applyAlignment="1">
      <alignment horizontal="center"/>
    </xf>
    <xf numFmtId="0" fontId="18" fillId="3" borderId="119" xfId="0" applyFont="1" applyFill="1" applyBorder="1" applyAlignment="1">
      <alignment horizontal="center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0" fontId="48" fillId="7" borderId="0" xfId="0" applyFont="1" applyFill="1" applyAlignment="1">
      <alignment horizontal="center" vertical="top" wrapText="1"/>
    </xf>
    <xf numFmtId="0" fontId="47" fillId="7" borderId="0" xfId="0" applyFont="1" applyFill="1" applyAlignment="1">
      <alignment horizontal="center" vertical="top" wrapText="1"/>
    </xf>
    <xf numFmtId="0" fontId="41" fillId="3" borderId="0" xfId="0" applyFont="1" applyFill="1" applyAlignment="1">
      <alignment horizontal="left" wrapText="1"/>
    </xf>
    <xf numFmtId="0" fontId="44" fillId="3" borderId="0" xfId="0" applyFont="1" applyFill="1" applyAlignment="1">
      <alignment horizontal="left"/>
    </xf>
    <xf numFmtId="0" fontId="2" fillId="3" borderId="102" xfId="0" applyFont="1" applyFill="1" applyBorder="1" applyAlignment="1">
      <alignment horizontal="center"/>
    </xf>
    <xf numFmtId="0" fontId="2" fillId="3" borderId="105" xfId="0" applyFont="1" applyFill="1" applyBorder="1" applyAlignment="1">
      <alignment horizontal="center"/>
    </xf>
    <xf numFmtId="0" fontId="18" fillId="3" borderId="102" xfId="0" applyFont="1" applyFill="1" applyBorder="1" applyAlignment="1">
      <alignment horizontal="center"/>
    </xf>
    <xf numFmtId="0" fontId="18" fillId="3" borderId="108" xfId="0" applyFont="1" applyFill="1" applyBorder="1" applyAlignment="1">
      <alignment horizontal="center"/>
    </xf>
    <xf numFmtId="0" fontId="18" fillId="3" borderId="105" xfId="0" applyFont="1" applyFill="1" applyBorder="1" applyAlignment="1">
      <alignment horizontal="center"/>
    </xf>
    <xf numFmtId="0" fontId="2" fillId="3" borderId="104" xfId="0" applyFont="1" applyFill="1" applyBorder="1" applyAlignment="1">
      <alignment horizontal="center"/>
    </xf>
    <xf numFmtId="0" fontId="2" fillId="3" borderId="107" xfId="0" applyFont="1" applyFill="1" applyBorder="1" applyAlignment="1">
      <alignment horizontal="center"/>
    </xf>
    <xf numFmtId="0" fontId="18" fillId="3" borderId="104" xfId="0" applyFont="1" applyFill="1" applyBorder="1" applyAlignment="1">
      <alignment horizontal="center"/>
    </xf>
    <xf numFmtId="0" fontId="18" fillId="3" borderId="110" xfId="0" applyFont="1" applyFill="1" applyBorder="1" applyAlignment="1">
      <alignment horizontal="center"/>
    </xf>
    <xf numFmtId="0" fontId="18" fillId="3" borderId="107" xfId="0" applyFont="1" applyFill="1" applyBorder="1" applyAlignment="1">
      <alignment horizontal="center"/>
    </xf>
    <xf numFmtId="0" fontId="18" fillId="3" borderId="14" xfId="0" applyFont="1" applyFill="1" applyBorder="1" applyAlignment="1" applyProtection="1">
      <alignment horizontal="center"/>
      <protection locked="0"/>
    </xf>
    <xf numFmtId="0" fontId="18" fillId="3" borderId="15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3">
    <dxf>
      <font>
        <color theme="0" tint="-4.9989318521683403E-2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505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color auto="1"/>
      </font>
      <fill>
        <patternFill>
          <bgColor theme="4" tint="0.59996337778862885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5B5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26308</xdr:colOff>
      <xdr:row>1</xdr:row>
      <xdr:rowOff>24662</xdr:rowOff>
    </xdr:from>
    <xdr:to>
      <xdr:col>58</xdr:col>
      <xdr:colOff>73274</xdr:colOff>
      <xdr:row>3</xdr:row>
      <xdr:rowOff>117143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137" y="187284"/>
          <a:ext cx="738837" cy="420265"/>
        </a:xfrm>
        <a:prstGeom prst="rect">
          <a:avLst/>
        </a:prstGeom>
      </xdr:spPr>
    </xdr:pic>
    <xdr:clientData/>
  </xdr:twoCellAnchor>
  <xdr:twoCellAnchor editAs="oneCell">
    <xdr:from>
      <xdr:col>52</xdr:col>
      <xdr:colOff>40426</xdr:colOff>
      <xdr:row>1</xdr:row>
      <xdr:rowOff>11438</xdr:rowOff>
    </xdr:from>
    <xdr:to>
      <xdr:col>58</xdr:col>
      <xdr:colOff>79772</xdr:colOff>
      <xdr:row>3</xdr:row>
      <xdr:rowOff>111539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2DDEF-0BB8-4345-B3D7-51CAC9EB2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080" y="172630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43961</xdr:colOff>
      <xdr:row>125</xdr:row>
      <xdr:rowOff>51289</xdr:rowOff>
    </xdr:from>
    <xdr:to>
      <xdr:col>58</xdr:col>
      <xdr:colOff>79497</xdr:colOff>
      <xdr:row>127</xdr:row>
      <xdr:rowOff>148850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C7CCD9-026E-4FB6-92F9-4D7339225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5" y="20200327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43962</xdr:colOff>
      <xdr:row>63</xdr:row>
      <xdr:rowOff>43962</xdr:rowOff>
    </xdr:from>
    <xdr:to>
      <xdr:col>58</xdr:col>
      <xdr:colOff>79498</xdr:colOff>
      <xdr:row>65</xdr:row>
      <xdr:rowOff>149143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81B6CE-449C-4644-A0EC-82024E962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6" y="10199077"/>
          <a:ext cx="745270" cy="41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PA-ME@tudelft.nl" TargetMode="External"/><Relationship Id="rId2" Type="http://schemas.openxmlformats.org/officeDocument/2006/relationships/hyperlink" Target="mailto:SC-Coordinator-DCSC@tudelft.nl" TargetMode="External"/><Relationship Id="rId1" Type="http://schemas.openxmlformats.org/officeDocument/2006/relationships/hyperlink" Target="https://studiegids.tudelft.n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udelft.nl/en/it-manuals/office-365" TargetMode="External"/><Relationship Id="rId4" Type="http://schemas.openxmlformats.org/officeDocument/2006/relationships/hyperlink" Target="mailto:SC-Coordinator-DCSC@tudelft.n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C-Coordinator-DCSC@tudelft.nl" TargetMode="External"/><Relationship Id="rId2" Type="http://schemas.openxmlformats.org/officeDocument/2006/relationships/hyperlink" Target="mailto:SC-Coordinator-DCSC@tudelft.nl" TargetMode="External"/><Relationship Id="rId1" Type="http://schemas.openxmlformats.org/officeDocument/2006/relationships/hyperlink" Target="mailto:SPA-ME@tudelft.n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tudiegids.tudelft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6"/>
  <sheetViews>
    <sheetView tabSelected="1" zoomScaleNormal="100" workbookViewId="0">
      <selection activeCell="B12" sqref="B12"/>
    </sheetView>
  </sheetViews>
  <sheetFormatPr defaultRowHeight="18.5" x14ac:dyDescent="0.45"/>
  <cols>
    <col min="1" max="1" width="61.453125" style="38" customWidth="1"/>
    <col min="2" max="2" width="28.7265625" style="2" customWidth="1"/>
    <col min="3" max="3" width="9.1796875" style="19" customWidth="1"/>
    <col min="4" max="4" width="9.1796875" style="19"/>
  </cols>
  <sheetData>
    <row r="1" spans="1:5" ht="20.149999999999999" customHeight="1" x14ac:dyDescent="0.45">
      <c r="A1" s="42" t="s">
        <v>0</v>
      </c>
      <c r="B1" s="43"/>
      <c r="C1" s="51">
        <f>Form!$L$6</f>
        <v>0</v>
      </c>
      <c r="D1" s="51" t="b">
        <f>LEN(C1)=LEN(SUBSTITUTE(C1," ",""))</f>
        <v>1</v>
      </c>
      <c r="E1" s="3"/>
    </row>
    <row r="2" spans="1:5" ht="20.149999999999999" customHeight="1" x14ac:dyDescent="0.45">
      <c r="A2" s="44" t="s">
        <v>1</v>
      </c>
      <c r="B2" s="43"/>
      <c r="C2" s="170" t="str">
        <f>IF(D1,"",LEFT(C1,FIND(" ",C1)))</f>
        <v/>
      </c>
      <c r="D2" s="170" t="str">
        <f>SUBSTITUTE(C2," ","")</f>
        <v/>
      </c>
      <c r="E2" s="3"/>
    </row>
    <row r="3" spans="1:5" ht="20.149999999999999" customHeight="1" x14ac:dyDescent="0.45">
      <c r="A3" s="49" t="str">
        <f>IF(AND(NOT($D$1),$D$4),Form!AZ1 &amp; $C$4&amp;"-"&amp;$D$3&amp;"-"&amp;$D$2&amp;".pdf","Please enter a name and student number in the form!")</f>
        <v>Please enter a name and student number in the form!</v>
      </c>
      <c r="B3" s="43"/>
      <c r="C3" s="170" t="str">
        <f>IF(D1,"",RIGHT(C1,LEN(C1)-FIND(" ",C1)))</f>
        <v/>
      </c>
      <c r="D3" s="170" t="str">
        <f>SUBSTITUTE(C3," ","")</f>
        <v/>
      </c>
    </row>
    <row r="4" spans="1:5" ht="20.149999999999999" customHeight="1" x14ac:dyDescent="0.35">
      <c r="A4" s="44" t="s">
        <v>2</v>
      </c>
      <c r="B4" s="45"/>
      <c r="C4" s="51">
        <f>Form!$L$8</f>
        <v>0</v>
      </c>
      <c r="D4" s="170" t="b">
        <f>C4&gt;0</f>
        <v>0</v>
      </c>
    </row>
    <row r="5" spans="1:5" ht="20.149999999999999" customHeight="1" x14ac:dyDescent="0.35">
      <c r="A5" s="44" t="s">
        <v>3</v>
      </c>
      <c r="B5" s="57" t="s">
        <v>4</v>
      </c>
      <c r="D5" s="20"/>
    </row>
    <row r="6" spans="1:5" ht="20.149999999999999" customHeight="1" x14ac:dyDescent="0.35">
      <c r="A6" s="46" t="s">
        <v>5</v>
      </c>
      <c r="B6" s="57" t="s">
        <v>6</v>
      </c>
    </row>
    <row r="7" spans="1:5" ht="20.149999999999999" customHeight="1" x14ac:dyDescent="0.35">
      <c r="A7" s="44" t="s">
        <v>7</v>
      </c>
      <c r="B7" s="57" t="s">
        <v>4</v>
      </c>
    </row>
    <row r="8" spans="1:5" x14ac:dyDescent="0.45">
      <c r="A8" s="47"/>
      <c r="B8" s="43"/>
    </row>
    <row r="9" spans="1:5" x14ac:dyDescent="0.45">
      <c r="A9" s="48" t="s">
        <v>8</v>
      </c>
      <c r="B9" s="43"/>
    </row>
    <row r="10" spans="1:5" x14ac:dyDescent="0.45">
      <c r="A10" s="39"/>
    </row>
    <row r="11" spans="1:5" x14ac:dyDescent="0.45">
      <c r="A11" s="62" t="s">
        <v>9</v>
      </c>
      <c r="B11" s="40"/>
    </row>
    <row r="12" spans="1:5" x14ac:dyDescent="0.45">
      <c r="A12" s="63" t="s">
        <v>10</v>
      </c>
    </row>
    <row r="16" spans="1:5" x14ac:dyDescent="0.45">
      <c r="A16" s="41"/>
    </row>
  </sheetData>
  <sheetProtection algorithmName="SHA-512" hashValue="gGhhnwT+1ij52QvxeMPDXI6tUiDGSHNJz2F+LwU/93qZwUsz8V6Q7+WBkFEsOJ0PSvjUz8/EBKgmrwsR5fatPQ==" saltValue="h4aKhYPYdsb0dQRQeCGGTg==" spinCount="100000" sheet="1" objects="1" scenarios="1"/>
  <hyperlinks>
    <hyperlink ref="A9" r:id="rId1" xr:uid="{00000000-0004-0000-0000-000003000000}"/>
    <hyperlink ref="B5" r:id="rId2" xr:uid="{F36672B1-0E38-4C95-A7E8-5B7F83C57084}"/>
    <hyperlink ref="B6" r:id="rId3" xr:uid="{841F97D2-C6BF-4956-BB91-5B838488A514}"/>
    <hyperlink ref="B7" r:id="rId4" xr:uid="{AA46349E-975B-4180-BFAB-4CA8D4AED48C}"/>
    <hyperlink ref="A12" r:id="rId5" display="Get Office 365 trough TU Delft here." xr:uid="{A5EA2213-1EF9-4F7D-93A4-7145320114AD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200"/>
  <sheetViews>
    <sheetView zoomScale="130" zoomScaleNormal="130" workbookViewId="0">
      <selection activeCell="E31" sqref="E31:F31"/>
    </sheetView>
  </sheetViews>
  <sheetFormatPr defaultRowHeight="14.5" x14ac:dyDescent="0.35"/>
  <cols>
    <col min="1" max="3" width="9.1796875" style="168"/>
    <col min="4" max="4" width="2.7265625" style="65" customWidth="1"/>
    <col min="5" max="59" width="1.7265625" customWidth="1"/>
    <col min="60" max="60" width="2.7265625" style="65" customWidth="1"/>
    <col min="61" max="61" width="9.1796875" style="107" customWidth="1"/>
    <col min="62" max="62" width="9.1796875" style="184"/>
    <col min="63" max="67" width="9.1796875" style="1"/>
    <col min="68" max="68" width="9.1796875" style="184"/>
    <col min="69" max="69" width="8.81640625" style="184"/>
    <col min="70" max="70" width="8.81640625" style="1"/>
  </cols>
  <sheetData>
    <row r="1" spans="1:72" ht="13" customHeight="1" x14ac:dyDescent="0.35">
      <c r="A1" s="64"/>
      <c r="B1" s="64"/>
      <c r="C1" s="64"/>
      <c r="E1" s="66"/>
      <c r="F1" s="66"/>
      <c r="G1" s="66"/>
      <c r="H1" s="66"/>
      <c r="I1" s="66"/>
      <c r="J1" s="66"/>
      <c r="K1" s="66"/>
      <c r="L1" s="66"/>
      <c r="M1" s="67"/>
      <c r="N1" s="67"/>
      <c r="O1" s="67"/>
      <c r="P1" s="67"/>
      <c r="Q1" s="67"/>
      <c r="R1" s="67"/>
      <c r="S1" s="67"/>
      <c r="T1" s="67"/>
      <c r="U1" s="66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9" t="s">
        <v>11</v>
      </c>
      <c r="BI1" s="171"/>
      <c r="BJ1" s="171"/>
      <c r="BK1" s="172"/>
      <c r="BL1" s="172"/>
      <c r="BM1" s="172"/>
      <c r="BN1" s="172"/>
      <c r="BO1" s="172"/>
      <c r="BP1" s="171"/>
      <c r="BQ1" s="171"/>
      <c r="BR1" s="172"/>
      <c r="BS1" s="167"/>
      <c r="BT1" s="167"/>
    </row>
    <row r="2" spans="1:72" ht="13" customHeight="1" x14ac:dyDescent="0.35">
      <c r="A2" s="64"/>
      <c r="B2" s="64"/>
      <c r="C2" s="64"/>
      <c r="E2" s="68" t="s">
        <v>12</v>
      </c>
      <c r="F2" s="70"/>
      <c r="G2" s="70"/>
      <c r="H2" s="70"/>
      <c r="I2" s="67"/>
      <c r="J2" s="71"/>
      <c r="K2" s="67"/>
      <c r="L2" s="72" t="s">
        <v>13</v>
      </c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I2" s="171"/>
      <c r="BJ2" s="171"/>
      <c r="BK2" s="173"/>
      <c r="BL2" s="172"/>
      <c r="BM2" s="172"/>
      <c r="BN2" s="172"/>
      <c r="BO2" s="172"/>
      <c r="BP2" s="171"/>
      <c r="BQ2" s="171"/>
      <c r="BR2" s="172"/>
      <c r="BS2" s="167"/>
      <c r="BT2" s="167"/>
    </row>
    <row r="3" spans="1:72" ht="13" customHeight="1" x14ac:dyDescent="0.35">
      <c r="A3" s="64"/>
      <c r="B3" s="64"/>
      <c r="C3" s="64"/>
      <c r="E3" s="68" t="s">
        <v>14</v>
      </c>
      <c r="F3" s="68"/>
      <c r="G3" s="68"/>
      <c r="H3" s="68"/>
      <c r="I3" s="67"/>
      <c r="J3" s="73"/>
      <c r="K3" s="67"/>
      <c r="L3" s="68" t="s">
        <v>15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6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I3" s="171"/>
      <c r="BJ3" s="171"/>
      <c r="BK3" s="172"/>
      <c r="BL3" s="172"/>
      <c r="BM3" s="172"/>
      <c r="BN3" s="172"/>
      <c r="BO3" s="172"/>
      <c r="BP3" s="171"/>
      <c r="BQ3" s="171"/>
      <c r="BR3" s="172"/>
      <c r="BS3" s="167"/>
      <c r="BT3" s="167"/>
    </row>
    <row r="4" spans="1:72" ht="13" customHeight="1" x14ac:dyDescent="0.35">
      <c r="A4" s="64"/>
      <c r="B4" s="64"/>
      <c r="C4" s="64"/>
      <c r="E4" s="68"/>
      <c r="F4" s="68"/>
      <c r="G4" s="68"/>
      <c r="H4" s="68"/>
      <c r="I4" s="67"/>
      <c r="J4" s="73"/>
      <c r="K4" s="67"/>
      <c r="L4" s="68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I4" s="171"/>
      <c r="BJ4" s="171"/>
      <c r="BK4" s="172"/>
      <c r="BL4" s="172"/>
      <c r="BM4" s="172"/>
      <c r="BN4" s="172"/>
      <c r="BO4" s="172"/>
      <c r="BP4" s="171"/>
      <c r="BQ4" s="171"/>
      <c r="BR4" s="172"/>
      <c r="BS4" s="167"/>
      <c r="BT4" s="167"/>
    </row>
    <row r="5" spans="1:72" ht="13" customHeight="1" x14ac:dyDescent="0.35">
      <c r="A5" s="75"/>
      <c r="B5" s="75"/>
      <c r="C5" s="64"/>
      <c r="D5" s="7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76"/>
      <c r="BI5" s="171"/>
      <c r="BJ5" s="171"/>
      <c r="BK5" s="172"/>
      <c r="BL5" s="172"/>
      <c r="BM5" s="172"/>
      <c r="BN5" s="172"/>
      <c r="BO5" s="172"/>
      <c r="BP5" s="171"/>
      <c r="BQ5" s="171"/>
      <c r="BR5" s="172"/>
      <c r="BS5" s="167"/>
      <c r="BT5" s="167"/>
    </row>
    <row r="6" spans="1:72" ht="13" customHeight="1" x14ac:dyDescent="0.35">
      <c r="A6" s="77"/>
      <c r="B6" s="77"/>
      <c r="C6" s="78" t="s">
        <v>16</v>
      </c>
      <c r="E6" s="319" t="s">
        <v>17</v>
      </c>
      <c r="F6" s="319"/>
      <c r="G6" s="319"/>
      <c r="H6" s="319"/>
      <c r="I6" s="319"/>
      <c r="J6" s="319"/>
      <c r="K6" s="319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19" t="s">
        <v>18</v>
      </c>
      <c r="Z6" s="319"/>
      <c r="AA6" s="319"/>
      <c r="AB6" s="319"/>
      <c r="AC6" s="319"/>
      <c r="AD6" s="319"/>
      <c r="AE6" s="319"/>
      <c r="AF6" s="319"/>
      <c r="AG6" s="319"/>
      <c r="AH6" s="321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I6" s="172" t="s">
        <v>19</v>
      </c>
      <c r="BJ6" s="171"/>
      <c r="BK6" s="172"/>
      <c r="BL6" s="172"/>
      <c r="BM6" s="172"/>
      <c r="BN6" s="172"/>
      <c r="BO6" s="172"/>
      <c r="BP6" s="171"/>
      <c r="BQ6" s="171"/>
      <c r="BR6" s="172"/>
      <c r="BS6" s="167"/>
      <c r="BT6" s="167"/>
    </row>
    <row r="7" spans="1:72" ht="13" customHeight="1" x14ac:dyDescent="0.35">
      <c r="A7" s="77"/>
      <c r="B7" s="77"/>
      <c r="C7" s="77"/>
      <c r="E7" s="319"/>
      <c r="F7" s="319"/>
      <c r="G7" s="319"/>
      <c r="H7" s="319"/>
      <c r="I7" s="319"/>
      <c r="J7" s="319"/>
      <c r="K7" s="319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19"/>
      <c r="Z7" s="319"/>
      <c r="AA7" s="319"/>
      <c r="AB7" s="319"/>
      <c r="AC7" s="319"/>
      <c r="AD7" s="319"/>
      <c r="AE7" s="319"/>
      <c r="AF7" s="319"/>
      <c r="AG7" s="319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I7" s="171"/>
      <c r="BJ7" s="174" t="s">
        <v>20</v>
      </c>
      <c r="BK7" s="172"/>
      <c r="BL7" s="172"/>
      <c r="BM7" s="172"/>
      <c r="BN7" s="172"/>
      <c r="BO7" s="172"/>
      <c r="BP7" s="171"/>
      <c r="BQ7" s="171"/>
      <c r="BR7" s="172"/>
      <c r="BS7" s="167"/>
      <c r="BT7" s="167"/>
    </row>
    <row r="8" spans="1:72" ht="13" customHeight="1" x14ac:dyDescent="0.35">
      <c r="A8" s="77"/>
      <c r="B8" s="77"/>
      <c r="C8" s="77"/>
      <c r="E8" s="319" t="s">
        <v>21</v>
      </c>
      <c r="F8" s="319"/>
      <c r="G8" s="319"/>
      <c r="H8" s="319"/>
      <c r="I8" s="319"/>
      <c r="J8" s="319"/>
      <c r="K8" s="319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19"/>
      <c r="Z8" s="319"/>
      <c r="AA8" s="319"/>
      <c r="AB8" s="319"/>
      <c r="AC8" s="319"/>
      <c r="AD8" s="319"/>
      <c r="AE8" s="319"/>
      <c r="AF8" s="319"/>
      <c r="AG8" s="319"/>
      <c r="AH8" s="323" t="s">
        <v>22</v>
      </c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I8" s="171"/>
      <c r="BJ8" s="171"/>
      <c r="BK8" s="172" t="s">
        <v>23</v>
      </c>
      <c r="BL8" s="172"/>
      <c r="BM8" s="172"/>
      <c r="BN8" s="172"/>
      <c r="BO8" s="172"/>
      <c r="BP8" s="171"/>
      <c r="BQ8" s="171"/>
      <c r="BR8" s="172"/>
      <c r="BS8" s="167"/>
      <c r="BT8" s="167"/>
    </row>
    <row r="9" spans="1:72" ht="13" customHeight="1" x14ac:dyDescent="0.35">
      <c r="A9" s="77"/>
      <c r="B9" s="77"/>
      <c r="C9" s="77"/>
      <c r="E9" s="319"/>
      <c r="F9" s="319"/>
      <c r="G9" s="319"/>
      <c r="H9" s="319"/>
      <c r="I9" s="319"/>
      <c r="J9" s="319"/>
      <c r="K9" s="319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19"/>
      <c r="Z9" s="319"/>
      <c r="AA9" s="319"/>
      <c r="AB9" s="319"/>
      <c r="AC9" s="319"/>
      <c r="AD9" s="319"/>
      <c r="AE9" s="319"/>
      <c r="AF9" s="319"/>
      <c r="AG9" s="319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I9" s="171"/>
      <c r="BJ9" s="171"/>
      <c r="BK9" s="172"/>
      <c r="BL9" s="175" t="s">
        <v>24</v>
      </c>
      <c r="BM9" s="175" t="s">
        <v>25</v>
      </c>
      <c r="BN9" s="175" t="s">
        <v>26</v>
      </c>
      <c r="BO9" s="175" t="s">
        <v>27</v>
      </c>
      <c r="BP9" s="171"/>
      <c r="BQ9" s="171"/>
      <c r="BR9" s="172"/>
      <c r="BS9" s="167"/>
      <c r="BT9" s="167"/>
    </row>
    <row r="10" spans="1:72" ht="13" customHeight="1" x14ac:dyDescent="0.35">
      <c r="A10" s="77"/>
      <c r="B10" s="77"/>
      <c r="C10" s="77"/>
      <c r="E10" s="336" t="s">
        <v>28</v>
      </c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  <c r="BI10" s="176"/>
      <c r="BJ10" s="171"/>
      <c r="BK10" s="172"/>
      <c r="BL10" s="175"/>
      <c r="BM10" s="175"/>
      <c r="BN10" s="175"/>
      <c r="BO10" s="175"/>
      <c r="BP10" s="172" t="s">
        <v>29</v>
      </c>
      <c r="BQ10" s="171"/>
      <c r="BR10" s="172"/>
      <c r="BS10" s="167"/>
      <c r="BT10" s="167"/>
    </row>
    <row r="11" spans="1:72" ht="13" customHeight="1" x14ac:dyDescent="0.35">
      <c r="A11" s="77"/>
      <c r="B11" s="77"/>
      <c r="C11" s="77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I11" s="171"/>
      <c r="BJ11" s="171"/>
      <c r="BK11" s="177"/>
      <c r="BL11" s="172"/>
      <c r="BM11" s="172"/>
      <c r="BN11" s="172"/>
      <c r="BO11" s="172"/>
      <c r="BP11" s="171"/>
      <c r="BQ11" s="172" t="s">
        <v>30</v>
      </c>
      <c r="BR11" s="172"/>
      <c r="BS11" s="167"/>
      <c r="BT11" s="167"/>
    </row>
    <row r="12" spans="1:72" ht="13" customHeight="1" x14ac:dyDescent="0.35">
      <c r="A12" s="75"/>
      <c r="B12" s="75"/>
      <c r="C12" s="78"/>
      <c r="D12" s="76"/>
      <c r="E12" s="79" t="s">
        <v>31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76"/>
      <c r="BI12" s="171"/>
      <c r="BJ12" s="171"/>
      <c r="BK12" s="171"/>
      <c r="BL12" s="172"/>
      <c r="BM12" s="172"/>
      <c r="BN12" s="172"/>
      <c r="BO12" s="172"/>
      <c r="BP12" s="171"/>
      <c r="BQ12" s="171"/>
      <c r="BR12" s="172"/>
      <c r="BS12" s="167"/>
      <c r="BT12" s="167"/>
    </row>
    <row r="13" spans="1:72" ht="13" customHeight="1" x14ac:dyDescent="0.35">
      <c r="A13" s="64"/>
      <c r="B13" s="64"/>
      <c r="C13" s="64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I13" s="171"/>
      <c r="BJ13" s="171"/>
      <c r="BK13" s="172" t="b">
        <f t="shared" ref="BK13:BK26" si="0">AND($BI13=1,E13="y",NOT(ISBLANK(J13)))</f>
        <v>0</v>
      </c>
      <c r="BL13" s="172">
        <f t="shared" ref="BL13:BL26" si="1">IF(AND($BK13,$BD13&lt;&gt;""),$BB13/(COUNTIF($BD13:$BG13,"&gt;""")+COUNT($BD13:$BG13)),0)</f>
        <v>0</v>
      </c>
      <c r="BM13" s="172">
        <f t="shared" ref="BM13:BM26" si="2">IF(AND($BK13,$BE13&lt;&gt;""),$BB13/(COUNTIF($BD13:$BG13,"&gt;""")+COUNT($BD13:$BG13)),0)</f>
        <v>0</v>
      </c>
      <c r="BN13" s="172">
        <f t="shared" ref="BN13:BN26" si="3">IF(AND($BK13,$BF13&lt;&gt;""),$BB13/(COUNTIF($BD13:$BG13,"&gt;""")+COUNT($BD13:$BG13)),0)</f>
        <v>0</v>
      </c>
      <c r="BO13" s="172">
        <f t="shared" ref="BO13:BO26" si="4">IF(AND($BK13,$BG13&lt;&gt;""),$BB13/(COUNTIF($BD13:$BG13,"&gt;""")+COUNT($BD13:$BG13)),0)</f>
        <v>0</v>
      </c>
      <c r="BP13" s="171"/>
      <c r="BQ13" s="171"/>
      <c r="BR13" s="172"/>
      <c r="BS13" s="167"/>
      <c r="BT13" s="167"/>
    </row>
    <row r="14" spans="1:72" ht="13" customHeight="1" x14ac:dyDescent="0.35">
      <c r="A14" s="64"/>
      <c r="B14" s="64"/>
      <c r="C14" s="80"/>
      <c r="D14" s="81"/>
      <c r="E14" s="82" t="s">
        <v>32</v>
      </c>
      <c r="F14" s="82"/>
      <c r="G14" s="82"/>
      <c r="H14" s="82"/>
      <c r="I14" s="82"/>
      <c r="K14" s="83"/>
      <c r="L14" s="83"/>
      <c r="M14" s="83"/>
      <c r="N14" s="83"/>
      <c r="O14" s="83"/>
      <c r="P14" s="83"/>
      <c r="Q14" s="83"/>
      <c r="R14" s="21"/>
      <c r="S14" s="83"/>
      <c r="T14" s="83"/>
      <c r="U14" s="83"/>
      <c r="V14" s="83"/>
      <c r="W14" s="83"/>
      <c r="X14" s="83"/>
      <c r="Y14" s="83"/>
      <c r="Z14" s="83"/>
      <c r="AA14" s="83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4"/>
      <c r="BA14" s="21"/>
      <c r="BB14" s="21"/>
      <c r="BC14" s="21"/>
      <c r="BD14" s="21"/>
      <c r="BE14" s="21"/>
      <c r="BF14" s="21"/>
      <c r="BG14" s="21"/>
      <c r="BH14" s="81"/>
      <c r="BI14" s="178"/>
      <c r="BJ14" s="171"/>
      <c r="BK14" s="172" t="b">
        <f t="shared" si="0"/>
        <v>0</v>
      </c>
      <c r="BL14" s="172">
        <f t="shared" si="1"/>
        <v>0</v>
      </c>
      <c r="BM14" s="172">
        <f t="shared" si="2"/>
        <v>0</v>
      </c>
      <c r="BN14" s="172">
        <f t="shared" si="3"/>
        <v>0</v>
      </c>
      <c r="BO14" s="172">
        <f t="shared" si="4"/>
        <v>0</v>
      </c>
      <c r="BP14" s="171"/>
      <c r="BQ14" s="171"/>
      <c r="BR14" s="172"/>
      <c r="BS14" s="167"/>
      <c r="BT14" s="167"/>
    </row>
    <row r="15" spans="1:72" ht="13" customHeight="1" x14ac:dyDescent="0.35">
      <c r="A15" s="64"/>
      <c r="B15" s="64"/>
      <c r="C15" s="80"/>
      <c r="D15" s="81"/>
      <c r="E15" s="314" t="s">
        <v>33</v>
      </c>
      <c r="F15" s="216"/>
      <c r="G15" s="216" t="s">
        <v>34</v>
      </c>
      <c r="H15" s="216"/>
      <c r="I15" s="216"/>
      <c r="J15" s="315" t="s">
        <v>35</v>
      </c>
      <c r="K15" s="315"/>
      <c r="L15" s="315"/>
      <c r="M15" s="315"/>
      <c r="N15" s="315"/>
      <c r="O15" s="315"/>
      <c r="P15" s="315"/>
      <c r="Q15" s="315"/>
      <c r="R15" s="316" t="s">
        <v>36</v>
      </c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3" t="s">
        <v>37</v>
      </c>
      <c r="BB15" s="313"/>
      <c r="BC15" s="313"/>
      <c r="BD15" s="313" t="s">
        <v>38</v>
      </c>
      <c r="BE15" s="313"/>
      <c r="BF15" s="313"/>
      <c r="BG15" s="313"/>
      <c r="BH15" s="81"/>
      <c r="BI15" s="178"/>
      <c r="BJ15" s="171"/>
      <c r="BK15" s="172" t="b">
        <f t="shared" si="0"/>
        <v>0</v>
      </c>
      <c r="BL15" s="172">
        <f t="shared" si="1"/>
        <v>0</v>
      </c>
      <c r="BM15" s="172">
        <f t="shared" si="2"/>
        <v>0</v>
      </c>
      <c r="BN15" s="172">
        <f t="shared" si="3"/>
        <v>0</v>
      </c>
      <c r="BO15" s="172">
        <f t="shared" si="4"/>
        <v>0</v>
      </c>
      <c r="BP15" s="171"/>
      <c r="BQ15" s="171"/>
      <c r="BR15" s="172"/>
      <c r="BS15" s="167"/>
      <c r="BT15" s="167"/>
    </row>
    <row r="16" spans="1:72" ht="13" customHeight="1" x14ac:dyDescent="0.35">
      <c r="A16" s="64"/>
      <c r="B16" s="64"/>
      <c r="C16" s="64"/>
      <c r="D16" s="81"/>
      <c r="E16" s="354" t="s">
        <v>39</v>
      </c>
      <c r="F16" s="355"/>
      <c r="G16" s="356">
        <v>1</v>
      </c>
      <c r="H16" s="357"/>
      <c r="I16" s="358"/>
      <c r="J16" s="91" t="s">
        <v>40</v>
      </c>
      <c r="K16" s="92"/>
      <c r="L16" s="92"/>
      <c r="M16" s="92"/>
      <c r="N16" s="92"/>
      <c r="O16" s="92"/>
      <c r="P16" s="92"/>
      <c r="Q16" s="92"/>
      <c r="R16" s="93" t="s">
        <v>41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5"/>
      <c r="BB16" s="94">
        <v>6</v>
      </c>
      <c r="BC16" s="94"/>
      <c r="BD16" s="96">
        <v>1</v>
      </c>
      <c r="BE16" s="97"/>
      <c r="BF16" s="97"/>
      <c r="BG16" s="98"/>
      <c r="BH16" s="81"/>
      <c r="BI16" s="171">
        <v>1</v>
      </c>
      <c r="BJ16" s="171">
        <v>1</v>
      </c>
      <c r="BK16" s="172" t="b">
        <f t="shared" si="0"/>
        <v>1</v>
      </c>
      <c r="BL16" s="172">
        <f t="shared" si="1"/>
        <v>6</v>
      </c>
      <c r="BM16" s="172">
        <f t="shared" si="2"/>
        <v>0</v>
      </c>
      <c r="BN16" s="172">
        <f t="shared" si="3"/>
        <v>0</v>
      </c>
      <c r="BO16" s="172">
        <f t="shared" si="4"/>
        <v>0</v>
      </c>
      <c r="BP16" s="171"/>
      <c r="BQ16" s="171"/>
      <c r="BR16" s="172"/>
      <c r="BS16" s="167"/>
      <c r="BT16" s="167"/>
    </row>
    <row r="17" spans="1:72" ht="13" customHeight="1" x14ac:dyDescent="0.35">
      <c r="A17" s="64"/>
      <c r="B17" s="64"/>
      <c r="C17" s="78"/>
      <c r="E17" s="304" t="s">
        <v>39</v>
      </c>
      <c r="F17" s="305"/>
      <c r="G17" s="306">
        <v>1</v>
      </c>
      <c r="H17" s="307"/>
      <c r="I17" s="308"/>
      <c r="J17" s="91" t="s">
        <v>42</v>
      </c>
      <c r="K17" s="92"/>
      <c r="L17" s="92"/>
      <c r="M17" s="92"/>
      <c r="N17" s="92"/>
      <c r="O17" s="92"/>
      <c r="P17" s="92"/>
      <c r="Q17" s="92"/>
      <c r="R17" s="93" t="s">
        <v>43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5"/>
      <c r="BB17" s="94">
        <v>6</v>
      </c>
      <c r="BC17" s="94"/>
      <c r="BD17" s="99"/>
      <c r="BE17" s="100">
        <v>2</v>
      </c>
      <c r="BF17" s="100"/>
      <c r="BG17" s="101"/>
      <c r="BI17" s="171">
        <v>1</v>
      </c>
      <c r="BJ17" s="171">
        <v>1</v>
      </c>
      <c r="BK17" s="172" t="b">
        <f t="shared" si="0"/>
        <v>1</v>
      </c>
      <c r="BL17" s="172">
        <f t="shared" si="1"/>
        <v>0</v>
      </c>
      <c r="BM17" s="172">
        <f t="shared" si="2"/>
        <v>6</v>
      </c>
      <c r="BN17" s="172">
        <f t="shared" si="3"/>
        <v>0</v>
      </c>
      <c r="BO17" s="172">
        <f t="shared" si="4"/>
        <v>0</v>
      </c>
      <c r="BP17" s="171"/>
      <c r="BQ17" s="171"/>
      <c r="BR17" s="172"/>
      <c r="BS17" s="167"/>
      <c r="BT17" s="167"/>
    </row>
    <row r="18" spans="1:72" ht="13" customHeight="1" x14ac:dyDescent="0.35">
      <c r="A18" s="80"/>
      <c r="B18" s="80"/>
      <c r="C18" s="80"/>
      <c r="D18" s="81"/>
      <c r="E18" s="304" t="s">
        <v>39</v>
      </c>
      <c r="F18" s="305"/>
      <c r="G18" s="306">
        <v>1</v>
      </c>
      <c r="H18" s="307"/>
      <c r="I18" s="308"/>
      <c r="J18" s="91" t="s">
        <v>44</v>
      </c>
      <c r="K18" s="92"/>
      <c r="L18" s="92"/>
      <c r="M18" s="92"/>
      <c r="N18" s="92"/>
      <c r="O18" s="92"/>
      <c r="P18" s="92"/>
      <c r="Q18" s="92"/>
      <c r="R18" s="93" t="s">
        <v>45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5"/>
      <c r="BB18" s="94">
        <v>5</v>
      </c>
      <c r="BC18" s="94"/>
      <c r="BD18" s="99"/>
      <c r="BE18" s="100"/>
      <c r="BF18" s="100"/>
      <c r="BG18" s="101">
        <v>4</v>
      </c>
      <c r="BH18" s="81"/>
      <c r="BI18" s="171">
        <v>1</v>
      </c>
      <c r="BJ18" s="171">
        <v>1</v>
      </c>
      <c r="BK18" s="172" t="b">
        <f t="shared" si="0"/>
        <v>1</v>
      </c>
      <c r="BL18" s="172">
        <f t="shared" si="1"/>
        <v>0</v>
      </c>
      <c r="BM18" s="172">
        <f t="shared" si="2"/>
        <v>0</v>
      </c>
      <c r="BN18" s="172">
        <f t="shared" si="3"/>
        <v>0</v>
      </c>
      <c r="BO18" s="172">
        <f t="shared" si="4"/>
        <v>5</v>
      </c>
      <c r="BP18" s="171"/>
      <c r="BQ18" s="171"/>
      <c r="BR18" s="172"/>
      <c r="BS18" s="167"/>
      <c r="BT18" s="167"/>
    </row>
    <row r="19" spans="1:72" ht="13" customHeight="1" x14ac:dyDescent="0.35">
      <c r="A19" s="80"/>
      <c r="B19" s="80"/>
      <c r="C19" s="80"/>
      <c r="D19" s="81"/>
      <c r="E19" s="304" t="s">
        <v>39</v>
      </c>
      <c r="F19" s="305"/>
      <c r="G19" s="306">
        <v>1</v>
      </c>
      <c r="H19" s="307"/>
      <c r="I19" s="308"/>
      <c r="J19" s="91" t="s">
        <v>46</v>
      </c>
      <c r="K19" s="92"/>
      <c r="L19" s="92"/>
      <c r="M19" s="92"/>
      <c r="N19" s="92"/>
      <c r="O19" s="92"/>
      <c r="P19" s="92"/>
      <c r="Q19" s="92"/>
      <c r="R19" s="93" t="s">
        <v>47</v>
      </c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5"/>
      <c r="BB19" s="94">
        <v>3</v>
      </c>
      <c r="BC19" s="94"/>
      <c r="BD19" s="99">
        <v>1</v>
      </c>
      <c r="BE19" s="100"/>
      <c r="BF19" s="100"/>
      <c r="BG19" s="101"/>
      <c r="BH19" s="81"/>
      <c r="BI19" s="171">
        <v>1</v>
      </c>
      <c r="BJ19" s="171">
        <v>1</v>
      </c>
      <c r="BK19" s="172" t="b">
        <f t="shared" si="0"/>
        <v>1</v>
      </c>
      <c r="BL19" s="172">
        <f t="shared" si="1"/>
        <v>3</v>
      </c>
      <c r="BM19" s="172">
        <f t="shared" si="2"/>
        <v>0</v>
      </c>
      <c r="BN19" s="172">
        <f t="shared" si="3"/>
        <v>0</v>
      </c>
      <c r="BO19" s="172">
        <f t="shared" si="4"/>
        <v>0</v>
      </c>
      <c r="BP19" s="171"/>
      <c r="BQ19" s="171"/>
      <c r="BR19" s="172"/>
      <c r="BS19" s="167"/>
      <c r="BT19" s="167"/>
    </row>
    <row r="20" spans="1:72" ht="13" customHeight="1" x14ac:dyDescent="0.35">
      <c r="A20" s="80"/>
      <c r="B20" s="80"/>
      <c r="C20" s="80"/>
      <c r="D20" s="81"/>
      <c r="E20" s="304" t="s">
        <v>39</v>
      </c>
      <c r="F20" s="305"/>
      <c r="G20" s="306">
        <v>1</v>
      </c>
      <c r="H20" s="307"/>
      <c r="I20" s="308"/>
      <c r="J20" s="91" t="s">
        <v>48</v>
      </c>
      <c r="K20" s="92"/>
      <c r="L20" s="92"/>
      <c r="M20" s="92"/>
      <c r="N20" s="92"/>
      <c r="O20" s="92"/>
      <c r="P20" s="92"/>
      <c r="Q20" s="92"/>
      <c r="R20" s="93" t="s">
        <v>49</v>
      </c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4">
        <v>3</v>
      </c>
      <c r="BC20" s="94"/>
      <c r="BD20" s="99"/>
      <c r="BE20" s="100">
        <v>2</v>
      </c>
      <c r="BF20" s="100"/>
      <c r="BG20" s="101"/>
      <c r="BH20" s="81"/>
      <c r="BI20" s="171">
        <v>1</v>
      </c>
      <c r="BJ20" s="171">
        <v>1</v>
      </c>
      <c r="BK20" s="172" t="b">
        <f t="shared" si="0"/>
        <v>1</v>
      </c>
      <c r="BL20" s="172">
        <f t="shared" si="1"/>
        <v>0</v>
      </c>
      <c r="BM20" s="172">
        <f t="shared" si="2"/>
        <v>3</v>
      </c>
      <c r="BN20" s="172">
        <f t="shared" si="3"/>
        <v>0</v>
      </c>
      <c r="BO20" s="172">
        <f t="shared" si="4"/>
        <v>0</v>
      </c>
      <c r="BP20" s="171"/>
      <c r="BQ20" s="171"/>
      <c r="BR20" s="172"/>
      <c r="BS20" s="167"/>
      <c r="BT20" s="167"/>
    </row>
    <row r="21" spans="1:72" ht="13" customHeight="1" x14ac:dyDescent="0.35">
      <c r="A21" s="64"/>
      <c r="B21" s="64"/>
      <c r="C21" s="64"/>
      <c r="E21" s="304" t="s">
        <v>39</v>
      </c>
      <c r="F21" s="305"/>
      <c r="G21" s="306">
        <v>1</v>
      </c>
      <c r="H21" s="307"/>
      <c r="I21" s="308"/>
      <c r="J21" s="102" t="s">
        <v>50</v>
      </c>
      <c r="K21" s="92"/>
      <c r="L21" s="92"/>
      <c r="M21" s="92"/>
      <c r="N21" s="92"/>
      <c r="O21" s="92"/>
      <c r="P21" s="92"/>
      <c r="Q21" s="92"/>
      <c r="R21" s="93" t="s">
        <v>51</v>
      </c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5"/>
      <c r="BB21" s="94">
        <v>3</v>
      </c>
      <c r="BC21" s="94"/>
      <c r="BD21" s="99"/>
      <c r="BE21" s="100">
        <v>2</v>
      </c>
      <c r="BF21" s="100"/>
      <c r="BG21" s="101"/>
      <c r="BI21" s="171">
        <v>1</v>
      </c>
      <c r="BJ21" s="171">
        <v>1</v>
      </c>
      <c r="BK21" s="172" t="b">
        <f t="shared" si="0"/>
        <v>1</v>
      </c>
      <c r="BL21" s="172">
        <f t="shared" si="1"/>
        <v>0</v>
      </c>
      <c r="BM21" s="172">
        <f t="shared" si="2"/>
        <v>3</v>
      </c>
      <c r="BN21" s="172">
        <f t="shared" si="3"/>
        <v>0</v>
      </c>
      <c r="BO21" s="172">
        <f t="shared" si="4"/>
        <v>0</v>
      </c>
      <c r="BP21" s="171"/>
      <c r="BQ21" s="171"/>
      <c r="BR21" s="172"/>
      <c r="BS21" s="167"/>
      <c r="BT21" s="167"/>
    </row>
    <row r="22" spans="1:72" ht="13" customHeight="1" x14ac:dyDescent="0.35">
      <c r="A22" s="64"/>
      <c r="B22" s="64"/>
      <c r="C22" s="64"/>
      <c r="E22" s="304" t="s">
        <v>39</v>
      </c>
      <c r="F22" s="305"/>
      <c r="G22" s="306">
        <v>1</v>
      </c>
      <c r="H22" s="307"/>
      <c r="I22" s="308"/>
      <c r="J22" s="102" t="s">
        <v>52</v>
      </c>
      <c r="K22" s="92"/>
      <c r="L22" s="92"/>
      <c r="M22" s="92"/>
      <c r="N22" s="92"/>
      <c r="O22" s="92"/>
      <c r="P22" s="92"/>
      <c r="Q22" s="92"/>
      <c r="R22" s="93" t="s">
        <v>53</v>
      </c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5"/>
      <c r="BB22" s="94">
        <v>3</v>
      </c>
      <c r="BC22" s="94"/>
      <c r="BD22" s="99">
        <v>1</v>
      </c>
      <c r="BE22" s="100"/>
      <c r="BF22" s="100"/>
      <c r="BG22" s="101"/>
      <c r="BI22" s="171">
        <v>1</v>
      </c>
      <c r="BJ22" s="171">
        <v>1</v>
      </c>
      <c r="BK22" s="172" t="b">
        <f t="shared" si="0"/>
        <v>1</v>
      </c>
      <c r="BL22" s="172">
        <f t="shared" si="1"/>
        <v>3</v>
      </c>
      <c r="BM22" s="172">
        <f t="shared" si="2"/>
        <v>0</v>
      </c>
      <c r="BN22" s="172">
        <f t="shared" si="3"/>
        <v>0</v>
      </c>
      <c r="BO22" s="172">
        <f t="shared" si="4"/>
        <v>0</v>
      </c>
      <c r="BP22" s="171"/>
      <c r="BQ22" s="171"/>
      <c r="BR22" s="172"/>
      <c r="BS22" s="167"/>
      <c r="BT22" s="167"/>
    </row>
    <row r="23" spans="1:72" ht="13" customHeight="1" x14ac:dyDescent="0.35">
      <c r="A23" s="64"/>
      <c r="B23" s="64"/>
      <c r="C23" s="80"/>
      <c r="D23" s="81"/>
      <c r="E23" s="304" t="s">
        <v>39</v>
      </c>
      <c r="F23" s="305"/>
      <c r="G23" s="306">
        <v>1</v>
      </c>
      <c r="H23" s="307"/>
      <c r="I23" s="308"/>
      <c r="J23" s="102" t="s">
        <v>54</v>
      </c>
      <c r="K23" s="92"/>
      <c r="L23" s="92"/>
      <c r="M23" s="92"/>
      <c r="N23" s="92"/>
      <c r="O23" s="92"/>
      <c r="P23" s="92"/>
      <c r="Q23" s="92"/>
      <c r="R23" s="103" t="s">
        <v>55</v>
      </c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5"/>
      <c r="BB23" s="94">
        <v>3</v>
      </c>
      <c r="BC23" s="94"/>
      <c r="BD23" s="99">
        <v>1</v>
      </c>
      <c r="BE23" s="100"/>
      <c r="BF23" s="100"/>
      <c r="BG23" s="101"/>
      <c r="BH23" s="81"/>
      <c r="BI23" s="171">
        <v>1</v>
      </c>
      <c r="BJ23" s="171">
        <v>1</v>
      </c>
      <c r="BK23" s="172" t="b">
        <f t="shared" si="0"/>
        <v>1</v>
      </c>
      <c r="BL23" s="172">
        <f t="shared" si="1"/>
        <v>3</v>
      </c>
      <c r="BM23" s="172">
        <f t="shared" si="2"/>
        <v>0</v>
      </c>
      <c r="BN23" s="172">
        <f t="shared" si="3"/>
        <v>0</v>
      </c>
      <c r="BO23" s="172">
        <f t="shared" si="4"/>
        <v>0</v>
      </c>
      <c r="BP23" s="171"/>
      <c r="BQ23" s="171"/>
      <c r="BR23" s="172"/>
      <c r="BS23" s="167"/>
      <c r="BT23" s="167"/>
    </row>
    <row r="24" spans="1:72" ht="13" customHeight="1" x14ac:dyDescent="0.35">
      <c r="A24" s="64"/>
      <c r="B24" s="64"/>
      <c r="C24" s="80"/>
      <c r="D24" s="81"/>
      <c r="E24" s="304" t="s">
        <v>39</v>
      </c>
      <c r="F24" s="305"/>
      <c r="G24" s="306">
        <v>1</v>
      </c>
      <c r="H24" s="307"/>
      <c r="I24" s="308"/>
      <c r="J24" s="91" t="s">
        <v>56</v>
      </c>
      <c r="K24" s="92"/>
      <c r="L24" s="92"/>
      <c r="M24" s="92"/>
      <c r="N24" s="92"/>
      <c r="O24" s="92"/>
      <c r="P24" s="92"/>
      <c r="Q24" s="92"/>
      <c r="R24" s="93" t="s">
        <v>57</v>
      </c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5"/>
      <c r="BB24" s="94">
        <v>3</v>
      </c>
      <c r="BC24" s="94"/>
      <c r="BD24" s="99"/>
      <c r="BE24" s="100">
        <v>2</v>
      </c>
      <c r="BF24" s="100"/>
      <c r="BG24" s="101"/>
      <c r="BH24" s="81"/>
      <c r="BI24" s="171">
        <v>1</v>
      </c>
      <c r="BJ24" s="171">
        <v>1</v>
      </c>
      <c r="BK24" s="172" t="b">
        <f t="shared" si="0"/>
        <v>1</v>
      </c>
      <c r="BL24" s="172">
        <f t="shared" si="1"/>
        <v>0</v>
      </c>
      <c r="BM24" s="172">
        <f t="shared" si="2"/>
        <v>3</v>
      </c>
      <c r="BN24" s="172">
        <f t="shared" si="3"/>
        <v>0</v>
      </c>
      <c r="BO24" s="172">
        <f t="shared" si="4"/>
        <v>0</v>
      </c>
      <c r="BP24" s="171"/>
      <c r="BQ24" s="171"/>
      <c r="BR24" s="172"/>
      <c r="BS24" s="167"/>
      <c r="BT24" s="167"/>
    </row>
    <row r="25" spans="1:72" ht="13" customHeight="1" x14ac:dyDescent="0.35">
      <c r="A25" s="64"/>
      <c r="B25" s="64"/>
      <c r="C25" s="80"/>
      <c r="D25" s="81"/>
      <c r="E25" s="354"/>
      <c r="F25" s="355"/>
      <c r="G25" s="356">
        <v>1</v>
      </c>
      <c r="H25" s="357"/>
      <c r="I25" s="358"/>
      <c r="J25" s="196"/>
      <c r="K25" s="85"/>
      <c r="L25" s="85"/>
      <c r="M25" s="85"/>
      <c r="N25" s="85"/>
      <c r="O25" s="85"/>
      <c r="P25" s="85"/>
      <c r="Q25" s="85"/>
      <c r="R25" s="197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98"/>
      <c r="BB25" s="113"/>
      <c r="BC25" s="113"/>
      <c r="BD25" s="199"/>
      <c r="BE25" s="136"/>
      <c r="BF25" s="136"/>
      <c r="BG25" s="137"/>
      <c r="BH25" s="81"/>
      <c r="BI25" s="171">
        <v>1</v>
      </c>
      <c r="BJ25" s="171">
        <v>1</v>
      </c>
      <c r="BK25" s="172" t="b">
        <f t="shared" si="0"/>
        <v>0</v>
      </c>
      <c r="BL25" s="172">
        <f t="shared" si="1"/>
        <v>0</v>
      </c>
      <c r="BM25" s="172">
        <f t="shared" si="2"/>
        <v>0</v>
      </c>
      <c r="BN25" s="172">
        <f t="shared" si="3"/>
        <v>0</v>
      </c>
      <c r="BO25" s="172">
        <f t="shared" si="4"/>
        <v>0</v>
      </c>
      <c r="BP25" s="171"/>
      <c r="BQ25" s="171"/>
      <c r="BR25" s="172"/>
      <c r="BS25" s="167"/>
      <c r="BT25" s="167"/>
    </row>
    <row r="26" spans="1:72" ht="13" customHeight="1" x14ac:dyDescent="0.35">
      <c r="A26" s="64"/>
      <c r="B26" s="64"/>
      <c r="C26" s="80"/>
      <c r="D26" s="81"/>
      <c r="E26" s="359"/>
      <c r="F26" s="360"/>
      <c r="G26" s="361">
        <v>1</v>
      </c>
      <c r="H26" s="362"/>
      <c r="I26" s="363"/>
      <c r="J26" s="91"/>
      <c r="K26" s="92"/>
      <c r="L26" s="92"/>
      <c r="M26" s="92"/>
      <c r="N26" s="92"/>
      <c r="O26" s="92"/>
      <c r="P26" s="92"/>
      <c r="Q26" s="92"/>
      <c r="R26" s="93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5"/>
      <c r="BB26" s="94"/>
      <c r="BC26" s="94"/>
      <c r="BD26" s="104"/>
      <c r="BE26" s="105"/>
      <c r="BF26" s="105"/>
      <c r="BG26" s="106"/>
      <c r="BH26" s="81"/>
      <c r="BI26" s="171">
        <v>1</v>
      </c>
      <c r="BJ26" s="171">
        <v>1</v>
      </c>
      <c r="BK26" s="172" t="b">
        <f t="shared" si="0"/>
        <v>0</v>
      </c>
      <c r="BL26" s="172">
        <f t="shared" si="1"/>
        <v>0</v>
      </c>
      <c r="BM26" s="172">
        <f t="shared" si="2"/>
        <v>0</v>
      </c>
      <c r="BN26" s="172">
        <f t="shared" si="3"/>
        <v>0</v>
      </c>
      <c r="BO26" s="172">
        <f t="shared" si="4"/>
        <v>0</v>
      </c>
      <c r="BP26" s="171"/>
      <c r="BQ26" s="171"/>
      <c r="BR26" s="172"/>
      <c r="BS26" s="167"/>
      <c r="BT26" s="167"/>
    </row>
    <row r="27" spans="1:72" ht="13" customHeight="1" x14ac:dyDescent="0.35">
      <c r="A27" s="64"/>
      <c r="B27" s="64"/>
      <c r="C27" s="64"/>
      <c r="E27" s="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 t="s">
        <v>58</v>
      </c>
      <c r="BA27" s="227">
        <f>SUMIF($BK16:$BK26,TRUE,BB16:BB26)</f>
        <v>35</v>
      </c>
      <c r="BB27" s="227"/>
      <c r="BC27" s="227"/>
      <c r="BD27" s="87"/>
      <c r="BE27" s="87"/>
      <c r="BF27" s="87"/>
      <c r="BG27" s="87"/>
      <c r="BI27" s="171"/>
      <c r="BJ27" s="171"/>
      <c r="BK27" s="172" t="b">
        <f t="shared" ref="BK27:BK85" si="5">AND($BI27=1,E27="y",NOT(ISBLANK(J27)))</f>
        <v>0</v>
      </c>
      <c r="BL27" s="172">
        <f t="shared" ref="BL27:BL80" si="6">IF(AND($BK27,$BD27&lt;&gt;""),$BB27/(COUNTIF($BD27:$BG27,"&gt;""")+COUNT($BD27:$BG27)),0)</f>
        <v>0</v>
      </c>
      <c r="BM27" s="172">
        <f t="shared" ref="BM27:BM80" si="7">IF(AND($BK27,$BE27&lt;&gt;""),$BB27/(COUNTIF($BD27:$BG27,"&gt;""")+COUNT($BD27:$BG27)),0)</f>
        <v>0</v>
      </c>
      <c r="BN27" s="172">
        <f t="shared" ref="BN27:BN80" si="8">IF(AND($BK27,$BF27&lt;&gt;""),$BB27/(COUNTIF($BD27:$BG27,"&gt;""")+COUNT($BD27:$BG27)),0)</f>
        <v>0</v>
      </c>
      <c r="BO27" s="172">
        <f t="shared" ref="BO27:BO80" si="9">IF(AND($BK27,$BG27&lt;&gt;""),$BB27/(COUNTIF($BD27:$BG27,"&gt;""")+COUNT($BD27:$BG27)),0)</f>
        <v>0</v>
      </c>
      <c r="BP27" s="171"/>
      <c r="BQ27" s="171"/>
      <c r="BR27" s="172"/>
      <c r="BS27" s="167"/>
      <c r="BT27" s="167"/>
    </row>
    <row r="28" spans="1:72" ht="13" customHeight="1" x14ac:dyDescent="0.35">
      <c r="A28" s="64"/>
      <c r="B28" s="64"/>
      <c r="C28" s="64"/>
      <c r="E28" s="88"/>
      <c r="F28" s="88"/>
      <c r="G28" s="89"/>
      <c r="H28" s="89"/>
      <c r="I28" s="89"/>
      <c r="J28" s="194"/>
      <c r="K28" s="88"/>
      <c r="L28" s="88"/>
      <c r="M28" s="88"/>
      <c r="N28" s="88"/>
      <c r="O28" s="88"/>
      <c r="P28" s="88"/>
      <c r="Q28" s="88"/>
      <c r="R28" s="194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195"/>
      <c r="BE28" s="195"/>
      <c r="BF28" s="195"/>
      <c r="BG28" s="195"/>
      <c r="BI28" s="171"/>
      <c r="BJ28" s="171"/>
      <c r="BK28" s="172" t="b">
        <f t="shared" si="5"/>
        <v>0</v>
      </c>
      <c r="BL28" s="172">
        <f t="shared" si="6"/>
        <v>0</v>
      </c>
      <c r="BM28" s="172">
        <f t="shared" si="7"/>
        <v>0</v>
      </c>
      <c r="BN28" s="172">
        <f t="shared" si="8"/>
        <v>0</v>
      </c>
      <c r="BO28" s="172">
        <f t="shared" si="9"/>
        <v>0</v>
      </c>
      <c r="BP28" s="171"/>
      <c r="BQ28" s="171"/>
      <c r="BR28" s="172"/>
      <c r="BS28" s="167"/>
      <c r="BT28" s="167"/>
    </row>
    <row r="29" spans="1:72" ht="13" customHeight="1" x14ac:dyDescent="0.35">
      <c r="A29" s="64"/>
      <c r="B29" s="64"/>
      <c r="C29" s="64"/>
      <c r="E29" s="82" t="s">
        <v>59</v>
      </c>
      <c r="F29" s="88"/>
      <c r="G29" s="88"/>
      <c r="H29" s="88"/>
      <c r="I29" s="88"/>
      <c r="K29" s="83"/>
      <c r="L29" s="83"/>
      <c r="M29" s="83"/>
      <c r="N29" s="83"/>
      <c r="O29" s="83"/>
      <c r="P29" s="83"/>
      <c r="Q29" s="83"/>
      <c r="R29" s="88"/>
      <c r="S29" s="83"/>
      <c r="T29" s="83"/>
      <c r="U29" s="83"/>
      <c r="V29" s="83"/>
      <c r="W29" s="83"/>
      <c r="X29" s="83"/>
      <c r="Y29" s="66"/>
      <c r="Z29" s="107"/>
      <c r="AA29" s="107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108" t="s">
        <v>60</v>
      </c>
      <c r="BA29" s="88"/>
      <c r="BB29" s="88"/>
      <c r="BC29" s="88"/>
      <c r="BD29" s="88"/>
      <c r="BE29" s="88"/>
      <c r="BF29" s="88"/>
      <c r="BG29" s="88"/>
      <c r="BI29" s="171"/>
      <c r="BJ29" s="171"/>
      <c r="BK29" s="172" t="b">
        <f t="shared" si="5"/>
        <v>0</v>
      </c>
      <c r="BL29" s="172">
        <f t="shared" si="6"/>
        <v>0</v>
      </c>
      <c r="BM29" s="172">
        <f t="shared" si="7"/>
        <v>0</v>
      </c>
      <c r="BN29" s="172">
        <f t="shared" si="8"/>
        <v>0</v>
      </c>
      <c r="BO29" s="172">
        <f t="shared" si="9"/>
        <v>0</v>
      </c>
      <c r="BP29" s="171">
        <v>1</v>
      </c>
      <c r="BQ29" s="171" t="b">
        <f>COUNTIF(BK31:BK33,TRUE)=1</f>
        <v>0</v>
      </c>
      <c r="BR29" s="172"/>
      <c r="BS29" s="167"/>
      <c r="BT29" s="167"/>
    </row>
    <row r="30" spans="1:72" ht="13" customHeight="1" x14ac:dyDescent="0.35">
      <c r="A30" s="64"/>
      <c r="B30" s="64"/>
      <c r="C30" s="78"/>
      <c r="E30" s="216" t="s">
        <v>33</v>
      </c>
      <c r="F30" s="216"/>
      <c r="G30" s="216" t="s">
        <v>34</v>
      </c>
      <c r="H30" s="216"/>
      <c r="I30" s="216"/>
      <c r="J30" s="215" t="s">
        <v>35</v>
      </c>
      <c r="K30" s="215"/>
      <c r="L30" s="215"/>
      <c r="M30" s="215"/>
      <c r="N30" s="215"/>
      <c r="O30" s="215"/>
      <c r="P30" s="215"/>
      <c r="Q30" s="215"/>
      <c r="R30" s="215" t="s">
        <v>36</v>
      </c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6" t="s">
        <v>37</v>
      </c>
      <c r="BB30" s="216"/>
      <c r="BC30" s="216"/>
      <c r="BD30" s="216" t="s">
        <v>38</v>
      </c>
      <c r="BE30" s="216"/>
      <c r="BF30" s="216"/>
      <c r="BG30" s="216"/>
      <c r="BI30" s="171"/>
      <c r="BJ30" s="171"/>
      <c r="BK30" s="172" t="b">
        <f t="shared" si="5"/>
        <v>0</v>
      </c>
      <c r="BL30" s="172">
        <f t="shared" si="6"/>
        <v>0</v>
      </c>
      <c r="BM30" s="172">
        <f t="shared" si="7"/>
        <v>0</v>
      </c>
      <c r="BN30" s="172">
        <f t="shared" si="8"/>
        <v>0</v>
      </c>
      <c r="BO30" s="172">
        <f t="shared" si="9"/>
        <v>0</v>
      </c>
      <c r="BP30" s="171"/>
      <c r="BQ30" s="171"/>
      <c r="BR30" s="172"/>
      <c r="BS30" s="167"/>
      <c r="BT30" s="167"/>
    </row>
    <row r="31" spans="1:72" ht="13" customHeight="1" x14ac:dyDescent="0.35">
      <c r="A31" s="64"/>
      <c r="B31" s="64"/>
      <c r="C31" s="78" t="s">
        <v>61</v>
      </c>
      <c r="E31" s="337"/>
      <c r="F31" s="338"/>
      <c r="G31" s="339">
        <v>1</v>
      </c>
      <c r="H31" s="339"/>
      <c r="I31" s="340"/>
      <c r="J31" s="85" t="s">
        <v>62</v>
      </c>
      <c r="K31" s="85"/>
      <c r="L31" s="85"/>
      <c r="M31" s="85"/>
      <c r="N31" s="85"/>
      <c r="O31" s="85"/>
      <c r="P31" s="85"/>
      <c r="Q31" s="110"/>
      <c r="R31" s="111" t="s">
        <v>63</v>
      </c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112"/>
      <c r="BA31" s="113"/>
      <c r="BB31" s="113">
        <v>3</v>
      </c>
      <c r="BC31" s="114"/>
      <c r="BD31" s="115"/>
      <c r="BE31" s="115"/>
      <c r="BF31" s="115">
        <v>3</v>
      </c>
      <c r="BG31" s="115"/>
      <c r="BI31" s="171">
        <v>1</v>
      </c>
      <c r="BJ31" s="171"/>
      <c r="BK31" s="172" t="b">
        <f t="shared" si="5"/>
        <v>0</v>
      </c>
      <c r="BL31" s="172">
        <f t="shared" si="6"/>
        <v>0</v>
      </c>
      <c r="BM31" s="172">
        <f t="shared" si="7"/>
        <v>0</v>
      </c>
      <c r="BN31" s="172">
        <f t="shared" si="8"/>
        <v>0</v>
      </c>
      <c r="BO31" s="172">
        <f t="shared" si="9"/>
        <v>0</v>
      </c>
      <c r="BP31" s="171"/>
      <c r="BQ31" s="171"/>
      <c r="BR31" s="172"/>
      <c r="BS31" s="167"/>
      <c r="BT31" s="167"/>
    </row>
    <row r="32" spans="1:72" ht="13" customHeight="1" x14ac:dyDescent="0.35">
      <c r="A32" s="64"/>
      <c r="B32" s="64"/>
      <c r="C32" s="64"/>
      <c r="E32" s="330"/>
      <c r="F32" s="331"/>
      <c r="G32" s="332">
        <v>1</v>
      </c>
      <c r="H32" s="332"/>
      <c r="I32" s="333"/>
      <c r="J32" s="92" t="s">
        <v>64</v>
      </c>
      <c r="K32" s="92"/>
      <c r="L32" s="92"/>
      <c r="M32" s="92"/>
      <c r="N32" s="92"/>
      <c r="O32" s="92"/>
      <c r="P32" s="92"/>
      <c r="Q32" s="117"/>
      <c r="R32" s="118" t="s">
        <v>65</v>
      </c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4"/>
      <c r="BA32" s="113"/>
      <c r="BB32" s="113">
        <v>3</v>
      </c>
      <c r="BC32" s="114"/>
      <c r="BD32" s="115"/>
      <c r="BE32" s="115"/>
      <c r="BF32" s="115"/>
      <c r="BG32" s="115">
        <v>4</v>
      </c>
      <c r="BI32" s="171">
        <v>1</v>
      </c>
      <c r="BJ32" s="171"/>
      <c r="BK32" s="172" t="b">
        <f t="shared" si="5"/>
        <v>0</v>
      </c>
      <c r="BL32" s="172">
        <f t="shared" si="6"/>
        <v>0</v>
      </c>
      <c r="BM32" s="172">
        <f t="shared" si="7"/>
        <v>0</v>
      </c>
      <c r="BN32" s="172">
        <f t="shared" si="8"/>
        <v>0</v>
      </c>
      <c r="BO32" s="172">
        <f t="shared" si="9"/>
        <v>0</v>
      </c>
      <c r="BP32" s="171"/>
      <c r="BQ32" s="171"/>
      <c r="BR32" s="172"/>
      <c r="BS32" s="167"/>
      <c r="BT32" s="167"/>
    </row>
    <row r="33" spans="1:72" ht="13" customHeight="1" x14ac:dyDescent="0.35">
      <c r="A33" s="64"/>
      <c r="B33" s="64"/>
      <c r="C33" s="64"/>
      <c r="E33" s="334"/>
      <c r="F33" s="335"/>
      <c r="G33" s="237">
        <v>1</v>
      </c>
      <c r="H33" s="237"/>
      <c r="I33" s="238"/>
      <c r="J33" s="92" t="s">
        <v>66</v>
      </c>
      <c r="K33" s="92"/>
      <c r="L33" s="92"/>
      <c r="M33" s="92"/>
      <c r="N33" s="92"/>
      <c r="O33" s="92"/>
      <c r="P33" s="92"/>
      <c r="Q33" s="117"/>
      <c r="R33" s="111" t="s">
        <v>67</v>
      </c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112"/>
      <c r="BA33" s="113"/>
      <c r="BB33" s="113">
        <v>3</v>
      </c>
      <c r="BC33" s="114"/>
      <c r="BD33" s="115"/>
      <c r="BE33" s="115">
        <v>2</v>
      </c>
      <c r="BF33" s="115"/>
      <c r="BG33" s="115"/>
      <c r="BI33" s="171">
        <v>1</v>
      </c>
      <c r="BJ33" s="171"/>
      <c r="BK33" s="172" t="b">
        <f t="shared" si="5"/>
        <v>0</v>
      </c>
      <c r="BL33" s="172">
        <f t="shared" si="6"/>
        <v>0</v>
      </c>
      <c r="BM33" s="172">
        <f t="shared" si="7"/>
        <v>0</v>
      </c>
      <c r="BN33" s="172">
        <f t="shared" si="8"/>
        <v>0</v>
      </c>
      <c r="BO33" s="172">
        <f t="shared" si="9"/>
        <v>0</v>
      </c>
      <c r="BP33" s="171"/>
      <c r="BQ33" s="171"/>
      <c r="BR33" s="172"/>
      <c r="BS33" s="167"/>
      <c r="BT33" s="167"/>
    </row>
    <row r="34" spans="1:72" ht="13" customHeight="1" x14ac:dyDescent="0.35">
      <c r="A34" s="64"/>
      <c r="B34" s="64"/>
      <c r="C34" s="64"/>
      <c r="E34" s="6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86" t="s">
        <v>58</v>
      </c>
      <c r="BA34" s="227">
        <f>SUMIF($BK31:$BK33,TRUE,BB31:BB33)</f>
        <v>0</v>
      </c>
      <c r="BB34" s="227"/>
      <c r="BC34" s="227"/>
      <c r="BD34" s="87"/>
      <c r="BE34" s="87"/>
      <c r="BF34" s="87"/>
      <c r="BG34" s="87"/>
      <c r="BI34" s="171"/>
      <c r="BJ34" s="171"/>
      <c r="BK34" s="172" t="b">
        <f t="shared" si="5"/>
        <v>0</v>
      </c>
      <c r="BL34" s="172">
        <f t="shared" si="6"/>
        <v>0</v>
      </c>
      <c r="BM34" s="172">
        <f t="shared" si="7"/>
        <v>0</v>
      </c>
      <c r="BN34" s="172">
        <f t="shared" si="8"/>
        <v>0</v>
      </c>
      <c r="BO34" s="172">
        <f t="shared" si="9"/>
        <v>0</v>
      </c>
      <c r="BP34" s="171"/>
      <c r="BQ34" s="171"/>
      <c r="BR34" s="172"/>
      <c r="BS34" s="167"/>
      <c r="BT34" s="167"/>
    </row>
    <row r="35" spans="1:72" ht="13" customHeight="1" x14ac:dyDescent="0.35">
      <c r="A35" s="64"/>
      <c r="B35" s="64"/>
      <c r="C35" s="64"/>
      <c r="E35" s="88"/>
      <c r="F35" s="88"/>
      <c r="G35" s="89"/>
      <c r="H35" s="89"/>
      <c r="I35" s="89"/>
      <c r="J35" s="194"/>
      <c r="K35" s="88"/>
      <c r="L35" s="88"/>
      <c r="M35" s="88"/>
      <c r="N35" s="88"/>
      <c r="O35" s="88"/>
      <c r="P35" s="88"/>
      <c r="Q35" s="88"/>
      <c r="R35" s="194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195"/>
      <c r="BE35" s="195"/>
      <c r="BF35" s="195"/>
      <c r="BG35" s="195"/>
      <c r="BI35" s="171"/>
      <c r="BJ35" s="171"/>
      <c r="BK35" s="172" t="b">
        <f t="shared" si="5"/>
        <v>0</v>
      </c>
      <c r="BL35" s="172">
        <f t="shared" si="6"/>
        <v>0</v>
      </c>
      <c r="BM35" s="172">
        <f t="shared" si="7"/>
        <v>0</v>
      </c>
      <c r="BN35" s="172">
        <f t="shared" si="8"/>
        <v>0</v>
      </c>
      <c r="BO35" s="172">
        <f t="shared" si="9"/>
        <v>0</v>
      </c>
      <c r="BP35" s="171"/>
      <c r="BQ35" s="171"/>
      <c r="BR35" s="172"/>
      <c r="BS35" s="167"/>
      <c r="BT35" s="167"/>
    </row>
    <row r="36" spans="1:72" ht="13" customHeight="1" x14ac:dyDescent="0.35">
      <c r="A36" s="64"/>
      <c r="B36" s="64"/>
      <c r="C36" s="64"/>
      <c r="E36" s="88"/>
      <c r="F36" s="201" t="s">
        <v>68</v>
      </c>
      <c r="G36" s="89"/>
      <c r="H36" s="89"/>
      <c r="I36" s="89"/>
      <c r="J36" s="194"/>
      <c r="K36" s="88"/>
      <c r="L36" s="88"/>
      <c r="M36" s="88"/>
      <c r="N36" s="88"/>
      <c r="O36" s="88"/>
      <c r="P36" s="88"/>
      <c r="Q36" s="88"/>
      <c r="R36" s="194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195"/>
      <c r="BE36" s="195"/>
      <c r="BF36" s="195"/>
      <c r="BG36" s="195"/>
      <c r="BI36" s="171"/>
      <c r="BJ36" s="171"/>
      <c r="BK36" s="172" t="b">
        <f t="shared" si="5"/>
        <v>0</v>
      </c>
      <c r="BL36" s="172">
        <f t="shared" si="6"/>
        <v>0</v>
      </c>
      <c r="BM36" s="172">
        <f t="shared" si="7"/>
        <v>0</v>
      </c>
      <c r="BN36" s="172">
        <f t="shared" si="8"/>
        <v>0</v>
      </c>
      <c r="BO36" s="172">
        <f t="shared" si="9"/>
        <v>0</v>
      </c>
      <c r="BP36" s="171"/>
      <c r="BQ36" s="171"/>
      <c r="BR36" s="172"/>
      <c r="BS36" s="167"/>
      <c r="BT36" s="167"/>
    </row>
    <row r="37" spans="1:72" ht="13" customHeight="1" x14ac:dyDescent="0.35">
      <c r="A37" s="64"/>
      <c r="B37" s="64"/>
      <c r="C37" s="64"/>
      <c r="E37" s="88"/>
      <c r="F37" s="88"/>
      <c r="G37" s="89">
        <v>1</v>
      </c>
      <c r="H37" s="89"/>
      <c r="I37" s="89"/>
      <c r="J37" s="194"/>
      <c r="K37" s="88"/>
      <c r="L37" s="88"/>
      <c r="M37" s="88"/>
      <c r="N37" s="88"/>
      <c r="O37" s="88"/>
      <c r="P37" s="88"/>
      <c r="Q37" s="88"/>
      <c r="R37" s="194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195"/>
      <c r="BE37" s="195"/>
      <c r="BF37" s="195"/>
      <c r="BG37" s="195"/>
      <c r="BI37" s="171"/>
      <c r="BJ37" s="171"/>
      <c r="BK37" s="172" t="b">
        <f t="shared" si="5"/>
        <v>0</v>
      </c>
      <c r="BL37" s="172">
        <f t="shared" si="6"/>
        <v>0</v>
      </c>
      <c r="BM37" s="172">
        <f t="shared" si="7"/>
        <v>0</v>
      </c>
      <c r="BN37" s="172">
        <f t="shared" si="8"/>
        <v>0</v>
      </c>
      <c r="BO37" s="172">
        <f t="shared" si="9"/>
        <v>0</v>
      </c>
      <c r="BP37" s="171"/>
      <c r="BQ37" s="171"/>
      <c r="BR37" s="172"/>
      <c r="BS37" s="167"/>
      <c r="BT37" s="167"/>
    </row>
    <row r="38" spans="1:72" ht="13" customHeight="1" x14ac:dyDescent="0.35">
      <c r="A38" s="64"/>
      <c r="B38" s="64"/>
      <c r="C38" s="64"/>
      <c r="E38" s="88"/>
      <c r="F38" s="88"/>
      <c r="G38" s="89">
        <v>1</v>
      </c>
      <c r="H38" s="89"/>
      <c r="I38" s="89"/>
      <c r="J38" s="194"/>
      <c r="K38" s="88"/>
      <c r="L38" s="88"/>
      <c r="M38" s="88"/>
      <c r="N38" s="88"/>
      <c r="O38" s="88"/>
      <c r="P38" s="88"/>
      <c r="Q38" s="88"/>
      <c r="R38" s="194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193"/>
      <c r="BE38" s="193"/>
      <c r="BF38" s="193"/>
      <c r="BG38" s="193"/>
      <c r="BI38" s="171"/>
      <c r="BJ38" s="171"/>
      <c r="BK38" s="172" t="b">
        <f t="shared" si="5"/>
        <v>0</v>
      </c>
      <c r="BL38" s="172">
        <f t="shared" si="6"/>
        <v>0</v>
      </c>
      <c r="BM38" s="172">
        <f t="shared" si="7"/>
        <v>0</v>
      </c>
      <c r="BN38" s="172">
        <f t="shared" si="8"/>
        <v>0</v>
      </c>
      <c r="BO38" s="172">
        <f t="shared" si="9"/>
        <v>0</v>
      </c>
      <c r="BP38" s="171"/>
      <c r="BQ38" s="171"/>
      <c r="BR38" s="172"/>
      <c r="BS38" s="167"/>
      <c r="BT38" s="167"/>
    </row>
    <row r="39" spans="1:72" ht="13" customHeight="1" x14ac:dyDescent="0.35">
      <c r="A39" s="64"/>
      <c r="B39" s="64"/>
      <c r="C39" s="64"/>
      <c r="E39" s="66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I39" s="171"/>
      <c r="BJ39" s="171"/>
      <c r="BK39" s="172" t="b">
        <f t="shared" si="5"/>
        <v>0</v>
      </c>
      <c r="BL39" s="172">
        <f t="shared" si="6"/>
        <v>0</v>
      </c>
      <c r="BM39" s="172">
        <f t="shared" si="7"/>
        <v>0</v>
      </c>
      <c r="BN39" s="172">
        <f t="shared" si="8"/>
        <v>0</v>
      </c>
      <c r="BO39" s="172">
        <f t="shared" si="9"/>
        <v>0</v>
      </c>
      <c r="BP39" s="171"/>
      <c r="BQ39" s="171"/>
      <c r="BR39" s="172"/>
      <c r="BS39" s="167"/>
      <c r="BT39" s="167"/>
    </row>
    <row r="40" spans="1:72" ht="13" customHeight="1" x14ac:dyDescent="0.35">
      <c r="A40" s="64"/>
      <c r="B40" s="64"/>
      <c r="C40" s="64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I40" s="171"/>
      <c r="BJ40" s="171"/>
      <c r="BK40" s="172" t="b">
        <f t="shared" si="5"/>
        <v>0</v>
      </c>
      <c r="BL40" s="172">
        <f t="shared" si="6"/>
        <v>0</v>
      </c>
      <c r="BM40" s="172">
        <f t="shared" si="7"/>
        <v>0</v>
      </c>
      <c r="BN40" s="172">
        <f t="shared" si="8"/>
        <v>0</v>
      </c>
      <c r="BO40" s="172">
        <f t="shared" si="9"/>
        <v>0</v>
      </c>
      <c r="BP40" s="171"/>
      <c r="BQ40" s="171"/>
      <c r="BR40" s="172"/>
      <c r="BS40" s="167"/>
      <c r="BT40" s="167"/>
    </row>
    <row r="41" spans="1:72" ht="13" customHeight="1" x14ac:dyDescent="0.35">
      <c r="A41" s="64"/>
      <c r="B41" s="64"/>
      <c r="C41" s="64"/>
      <c r="E41" s="82"/>
      <c r="F41" s="88"/>
      <c r="G41" s="88"/>
      <c r="H41" s="88"/>
      <c r="I41" s="88"/>
      <c r="J41" s="66"/>
      <c r="K41" s="83"/>
      <c r="L41" s="83"/>
      <c r="M41" s="83"/>
      <c r="N41" s="83"/>
      <c r="O41" s="83"/>
      <c r="P41" s="83"/>
      <c r="Q41" s="83"/>
      <c r="R41" s="88"/>
      <c r="S41" s="83"/>
      <c r="T41" s="83"/>
      <c r="U41" s="83"/>
      <c r="V41" s="83"/>
      <c r="W41" s="83"/>
      <c r="X41" s="83"/>
      <c r="Y41" s="66"/>
      <c r="Z41" s="88"/>
      <c r="AA41" s="88"/>
      <c r="AB41" s="66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I41" s="171"/>
      <c r="BJ41" s="171"/>
      <c r="BK41" s="172" t="b">
        <f t="shared" si="5"/>
        <v>0</v>
      </c>
      <c r="BL41" s="172">
        <f t="shared" si="6"/>
        <v>0</v>
      </c>
      <c r="BM41" s="172">
        <f t="shared" si="7"/>
        <v>0</v>
      </c>
      <c r="BN41" s="172">
        <f t="shared" si="8"/>
        <v>0</v>
      </c>
      <c r="BO41" s="172">
        <f t="shared" si="9"/>
        <v>0</v>
      </c>
      <c r="BP41" s="171"/>
      <c r="BQ41" s="171"/>
      <c r="BR41" s="172"/>
      <c r="BS41" s="167"/>
      <c r="BT41" s="167"/>
    </row>
    <row r="42" spans="1:72" ht="13" customHeight="1" x14ac:dyDescent="0.35">
      <c r="A42" s="64"/>
      <c r="B42" s="64"/>
      <c r="C42" s="64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I42" s="171"/>
      <c r="BJ42" s="171"/>
      <c r="BK42" s="172" t="b">
        <f t="shared" si="5"/>
        <v>0</v>
      </c>
      <c r="BL42" s="172">
        <f t="shared" si="6"/>
        <v>0</v>
      </c>
      <c r="BM42" s="172">
        <f t="shared" si="7"/>
        <v>0</v>
      </c>
      <c r="BN42" s="172">
        <f t="shared" si="8"/>
        <v>0</v>
      </c>
      <c r="BO42" s="172">
        <f t="shared" si="9"/>
        <v>0</v>
      </c>
      <c r="BP42" s="171"/>
      <c r="BQ42" s="171"/>
      <c r="BR42" s="172"/>
      <c r="BS42" s="167"/>
      <c r="BT42" s="167"/>
    </row>
    <row r="43" spans="1:72" ht="13" customHeight="1" x14ac:dyDescent="0.35">
      <c r="A43" s="109"/>
      <c r="B43" s="109"/>
      <c r="C43" s="109"/>
      <c r="E43" s="191"/>
      <c r="F43" s="191"/>
      <c r="G43" s="192"/>
      <c r="H43" s="192"/>
      <c r="I43" s="192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195"/>
      <c r="BE43" s="195"/>
      <c r="BF43" s="195"/>
      <c r="BG43" s="195"/>
      <c r="BI43" s="171"/>
      <c r="BJ43" s="171"/>
      <c r="BK43" s="172" t="b">
        <f t="shared" si="5"/>
        <v>0</v>
      </c>
      <c r="BL43" s="172">
        <f t="shared" si="6"/>
        <v>0</v>
      </c>
      <c r="BM43" s="172">
        <f t="shared" si="7"/>
        <v>0</v>
      </c>
      <c r="BN43" s="172">
        <f t="shared" si="8"/>
        <v>0</v>
      </c>
      <c r="BO43" s="172">
        <f t="shared" si="9"/>
        <v>0</v>
      </c>
      <c r="BP43" s="171"/>
      <c r="BQ43" s="171"/>
      <c r="BR43" s="172"/>
      <c r="BS43" s="167"/>
      <c r="BT43" s="167"/>
    </row>
    <row r="44" spans="1:72" ht="13" customHeight="1" x14ac:dyDescent="0.35">
      <c r="A44" s="64"/>
      <c r="B44" s="116"/>
      <c r="C44" s="78"/>
      <c r="E44" s="191"/>
      <c r="F44" s="191"/>
      <c r="G44" s="192"/>
      <c r="H44" s="192"/>
      <c r="I44" s="192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195"/>
      <c r="BE44" s="195"/>
      <c r="BF44" s="195"/>
      <c r="BG44" s="195"/>
      <c r="BI44" s="171"/>
      <c r="BJ44" s="171"/>
      <c r="BK44" s="172" t="b">
        <f t="shared" si="5"/>
        <v>0</v>
      </c>
      <c r="BL44" s="172">
        <f t="shared" si="6"/>
        <v>0</v>
      </c>
      <c r="BM44" s="172">
        <f t="shared" si="7"/>
        <v>0</v>
      </c>
      <c r="BN44" s="172">
        <f t="shared" si="8"/>
        <v>0</v>
      </c>
      <c r="BO44" s="172">
        <f t="shared" si="9"/>
        <v>0</v>
      </c>
      <c r="BP44" s="171"/>
      <c r="BQ44" s="171"/>
      <c r="BR44" s="172"/>
      <c r="BS44" s="167"/>
      <c r="BT44" s="167"/>
    </row>
    <row r="45" spans="1:72" ht="13" customHeight="1" x14ac:dyDescent="0.35">
      <c r="A45" s="64"/>
      <c r="B45" s="64"/>
      <c r="C45" s="78"/>
      <c r="E45" s="191"/>
      <c r="F45" s="191"/>
      <c r="G45" s="192"/>
      <c r="H45" s="192"/>
      <c r="I45" s="192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195"/>
      <c r="BE45" s="195"/>
      <c r="BF45" s="195"/>
      <c r="BG45" s="195"/>
      <c r="BI45" s="171"/>
      <c r="BJ45" s="171"/>
      <c r="BK45" s="172" t="b">
        <f t="shared" si="5"/>
        <v>0</v>
      </c>
      <c r="BL45" s="172">
        <f t="shared" si="6"/>
        <v>0</v>
      </c>
      <c r="BM45" s="172">
        <f t="shared" si="7"/>
        <v>0</v>
      </c>
      <c r="BN45" s="172">
        <f t="shared" si="8"/>
        <v>0</v>
      </c>
      <c r="BO45" s="172">
        <f t="shared" si="9"/>
        <v>0</v>
      </c>
      <c r="BP45" s="171"/>
      <c r="BQ45" s="171"/>
      <c r="BR45" s="172"/>
      <c r="BS45" s="167"/>
      <c r="BT45" s="167"/>
    </row>
    <row r="46" spans="1:72" ht="13" customHeight="1" x14ac:dyDescent="0.35">
      <c r="A46" s="64"/>
      <c r="B46" s="64"/>
      <c r="C46" s="64"/>
      <c r="E46" s="66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I46" s="171"/>
      <c r="BJ46" s="171"/>
      <c r="BK46" s="172" t="b">
        <f t="shared" si="5"/>
        <v>0</v>
      </c>
      <c r="BL46" s="172">
        <f t="shared" si="6"/>
        <v>0</v>
      </c>
      <c r="BM46" s="172">
        <f t="shared" si="7"/>
        <v>0</v>
      </c>
      <c r="BN46" s="172">
        <f t="shared" si="8"/>
        <v>0</v>
      </c>
      <c r="BO46" s="172">
        <f t="shared" si="9"/>
        <v>0</v>
      </c>
      <c r="BP46" s="171"/>
      <c r="BQ46" s="171"/>
      <c r="BR46" s="172"/>
      <c r="BS46" s="167"/>
      <c r="BT46" s="167"/>
    </row>
    <row r="47" spans="1:72" ht="13" customHeight="1" x14ac:dyDescent="0.35">
      <c r="A47" s="109"/>
      <c r="B47" s="109"/>
      <c r="C47" s="109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I47" s="171"/>
      <c r="BJ47" s="171"/>
      <c r="BK47" s="172" t="b">
        <f t="shared" si="5"/>
        <v>0</v>
      </c>
      <c r="BL47" s="172">
        <f t="shared" si="6"/>
        <v>0</v>
      </c>
      <c r="BM47" s="172">
        <f t="shared" si="7"/>
        <v>0</v>
      </c>
      <c r="BN47" s="172">
        <f t="shared" si="8"/>
        <v>0</v>
      </c>
      <c r="BO47" s="172">
        <f t="shared" si="9"/>
        <v>0</v>
      </c>
      <c r="BP47" s="171"/>
      <c r="BQ47" s="171"/>
      <c r="BR47" s="172"/>
      <c r="BS47" s="167"/>
      <c r="BT47" s="167"/>
    </row>
    <row r="48" spans="1:72" ht="13" customHeight="1" x14ac:dyDescent="0.35">
      <c r="A48" s="109"/>
      <c r="B48" s="109"/>
      <c r="C48" s="109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I48" s="171"/>
      <c r="BJ48" s="171"/>
      <c r="BK48" s="172" t="b">
        <f t="shared" si="5"/>
        <v>0</v>
      </c>
      <c r="BL48" s="172">
        <f t="shared" si="6"/>
        <v>0</v>
      </c>
      <c r="BM48" s="172">
        <f t="shared" si="7"/>
        <v>0</v>
      </c>
      <c r="BN48" s="172">
        <f t="shared" si="8"/>
        <v>0</v>
      </c>
      <c r="BO48" s="172">
        <f t="shared" si="9"/>
        <v>0</v>
      </c>
      <c r="BP48" s="171"/>
      <c r="BQ48" s="171"/>
      <c r="BR48" s="172"/>
      <c r="BS48" s="167"/>
      <c r="BT48" s="167"/>
    </row>
    <row r="49" spans="1:72" ht="13" customHeight="1" x14ac:dyDescent="0.35">
      <c r="A49" s="109"/>
      <c r="B49" s="109"/>
      <c r="C49" s="109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I49" s="171"/>
      <c r="BJ49" s="171"/>
      <c r="BK49" s="172" t="b">
        <f t="shared" si="5"/>
        <v>0</v>
      </c>
      <c r="BL49" s="172">
        <f t="shared" si="6"/>
        <v>0</v>
      </c>
      <c r="BM49" s="172">
        <f t="shared" si="7"/>
        <v>0</v>
      </c>
      <c r="BN49" s="172">
        <f t="shared" si="8"/>
        <v>0</v>
      </c>
      <c r="BO49" s="172">
        <f t="shared" si="9"/>
        <v>0</v>
      </c>
      <c r="BP49" s="171"/>
      <c r="BQ49" s="171"/>
      <c r="BR49" s="172"/>
      <c r="BS49" s="167"/>
      <c r="BT49" s="167"/>
    </row>
    <row r="50" spans="1:72" ht="13" customHeight="1" x14ac:dyDescent="0.35">
      <c r="A50" s="64"/>
      <c r="B50" s="64"/>
      <c r="C50" s="64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I50" s="171"/>
      <c r="BJ50" s="171"/>
      <c r="BK50" s="172" t="b">
        <f t="shared" si="5"/>
        <v>0</v>
      </c>
      <c r="BL50" s="172">
        <f t="shared" si="6"/>
        <v>0</v>
      </c>
      <c r="BM50" s="172">
        <f t="shared" si="7"/>
        <v>0</v>
      </c>
      <c r="BN50" s="172">
        <f t="shared" si="8"/>
        <v>0</v>
      </c>
      <c r="BO50" s="172">
        <f t="shared" si="9"/>
        <v>0</v>
      </c>
      <c r="BP50" s="171"/>
      <c r="BQ50" s="171"/>
      <c r="BR50" s="172"/>
      <c r="BS50" s="167"/>
      <c r="BT50" s="167"/>
    </row>
    <row r="51" spans="1:72" ht="13" customHeight="1" x14ac:dyDescent="0.35">
      <c r="A51" s="64"/>
      <c r="B51" s="64"/>
      <c r="C51" s="64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I51" s="171"/>
      <c r="BJ51" s="171"/>
      <c r="BK51" s="172" t="b">
        <f t="shared" si="5"/>
        <v>0</v>
      </c>
      <c r="BL51" s="172">
        <f t="shared" si="6"/>
        <v>0</v>
      </c>
      <c r="BM51" s="172">
        <f t="shared" si="7"/>
        <v>0</v>
      </c>
      <c r="BN51" s="172">
        <f t="shared" si="8"/>
        <v>0</v>
      </c>
      <c r="BO51" s="172">
        <f t="shared" si="9"/>
        <v>0</v>
      </c>
      <c r="BP51" s="171"/>
      <c r="BQ51" s="171"/>
      <c r="BR51" s="172"/>
      <c r="BS51" s="167"/>
      <c r="BT51" s="167"/>
    </row>
    <row r="52" spans="1:72" ht="13" customHeight="1" x14ac:dyDescent="0.35">
      <c r="A52" s="64"/>
      <c r="B52" s="64"/>
      <c r="C52" s="64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I52" s="171"/>
      <c r="BJ52" s="171"/>
      <c r="BK52" s="172" t="b">
        <f t="shared" si="5"/>
        <v>0</v>
      </c>
      <c r="BL52" s="172">
        <f t="shared" si="6"/>
        <v>0</v>
      </c>
      <c r="BM52" s="172">
        <f t="shared" si="7"/>
        <v>0</v>
      </c>
      <c r="BN52" s="172">
        <f t="shared" si="8"/>
        <v>0</v>
      </c>
      <c r="BO52" s="172">
        <f t="shared" si="9"/>
        <v>0</v>
      </c>
      <c r="BP52" s="171"/>
      <c r="BQ52" s="171"/>
      <c r="BR52" s="172"/>
      <c r="BS52" s="167"/>
      <c r="BT52" s="167"/>
    </row>
    <row r="53" spans="1:72" ht="13" customHeight="1" x14ac:dyDescent="0.35">
      <c r="A53" s="64"/>
      <c r="B53" s="64"/>
      <c r="C53" s="64"/>
      <c r="E53" s="239"/>
      <c r="F53" s="239"/>
      <c r="G53" s="240"/>
      <c r="H53" s="240"/>
      <c r="I53" s="240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88"/>
      <c r="BB53" s="88"/>
      <c r="BC53" s="88"/>
      <c r="BD53" s="90"/>
      <c r="BE53" s="90"/>
      <c r="BF53" s="90"/>
      <c r="BG53" s="90"/>
      <c r="BI53" s="171"/>
      <c r="BJ53" s="171"/>
      <c r="BK53" s="172" t="b">
        <f t="shared" si="5"/>
        <v>0</v>
      </c>
      <c r="BL53" s="172">
        <f t="shared" si="6"/>
        <v>0</v>
      </c>
      <c r="BM53" s="172">
        <f t="shared" si="7"/>
        <v>0</v>
      </c>
      <c r="BN53" s="172">
        <f t="shared" si="8"/>
        <v>0</v>
      </c>
      <c r="BO53" s="172">
        <f t="shared" si="9"/>
        <v>0</v>
      </c>
      <c r="BP53" s="171"/>
      <c r="BQ53" s="171"/>
      <c r="BR53" s="172"/>
      <c r="BS53" s="167"/>
      <c r="BT53" s="167"/>
    </row>
    <row r="54" spans="1:72" ht="13" customHeight="1" x14ac:dyDescent="0.35">
      <c r="A54" s="64"/>
      <c r="B54" s="64"/>
      <c r="C54" s="64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I54" s="171"/>
      <c r="BJ54" s="171"/>
      <c r="BK54" s="172" t="b">
        <f t="shared" si="5"/>
        <v>0</v>
      </c>
      <c r="BL54" s="172">
        <f t="shared" si="6"/>
        <v>0</v>
      </c>
      <c r="BM54" s="172">
        <f t="shared" si="7"/>
        <v>0</v>
      </c>
      <c r="BN54" s="172">
        <f t="shared" si="8"/>
        <v>0</v>
      </c>
      <c r="BO54" s="172">
        <f t="shared" si="9"/>
        <v>0</v>
      </c>
      <c r="BP54" s="171"/>
      <c r="BQ54" s="171"/>
      <c r="BR54" s="172"/>
      <c r="BS54" s="167"/>
      <c r="BT54" s="167"/>
    </row>
    <row r="55" spans="1:72" ht="13" customHeight="1" x14ac:dyDescent="0.35">
      <c r="A55" s="64"/>
      <c r="B55" s="64"/>
      <c r="C55" s="64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I55" s="171"/>
      <c r="BJ55" s="171"/>
      <c r="BK55" s="172" t="b">
        <f t="shared" si="5"/>
        <v>0</v>
      </c>
      <c r="BL55" s="172">
        <f t="shared" si="6"/>
        <v>0</v>
      </c>
      <c r="BM55" s="172">
        <f t="shared" si="7"/>
        <v>0</v>
      </c>
      <c r="BN55" s="172">
        <f t="shared" si="8"/>
        <v>0</v>
      </c>
      <c r="BO55" s="172">
        <f t="shared" si="9"/>
        <v>0</v>
      </c>
      <c r="BP55" s="171"/>
      <c r="BQ55" s="171"/>
      <c r="BR55" s="172"/>
      <c r="BS55" s="167"/>
      <c r="BT55" s="167"/>
    </row>
    <row r="56" spans="1:72" ht="13" customHeight="1" x14ac:dyDescent="0.35">
      <c r="A56" s="64"/>
      <c r="B56" s="64"/>
      <c r="C56" s="64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I56" s="171"/>
      <c r="BJ56" s="171"/>
      <c r="BK56" s="172" t="b">
        <f t="shared" si="5"/>
        <v>0</v>
      </c>
      <c r="BL56" s="172">
        <f t="shared" si="6"/>
        <v>0</v>
      </c>
      <c r="BM56" s="172">
        <f t="shared" si="7"/>
        <v>0</v>
      </c>
      <c r="BN56" s="172">
        <f t="shared" si="8"/>
        <v>0</v>
      </c>
      <c r="BO56" s="172">
        <f t="shared" si="9"/>
        <v>0</v>
      </c>
      <c r="BP56" s="171"/>
      <c r="BQ56" s="171"/>
      <c r="BR56" s="172"/>
      <c r="BS56" s="167"/>
      <c r="BT56" s="167"/>
    </row>
    <row r="57" spans="1:72" ht="13" customHeight="1" x14ac:dyDescent="0.35">
      <c r="A57" s="64"/>
      <c r="B57" s="64"/>
      <c r="C57" s="64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I57" s="171"/>
      <c r="BJ57" s="171"/>
      <c r="BK57" s="172" t="b">
        <f t="shared" si="5"/>
        <v>0</v>
      </c>
      <c r="BL57" s="172">
        <f t="shared" si="6"/>
        <v>0</v>
      </c>
      <c r="BM57" s="172">
        <f t="shared" si="7"/>
        <v>0</v>
      </c>
      <c r="BN57" s="172">
        <f t="shared" si="8"/>
        <v>0</v>
      </c>
      <c r="BO57" s="172">
        <f t="shared" si="9"/>
        <v>0</v>
      </c>
      <c r="BP57" s="171"/>
      <c r="BQ57" s="171"/>
      <c r="BR57" s="172"/>
      <c r="BS57" s="167"/>
      <c r="BT57" s="167"/>
    </row>
    <row r="58" spans="1:72" ht="13" customHeight="1" x14ac:dyDescent="0.35">
      <c r="A58" s="64"/>
      <c r="B58" s="64"/>
      <c r="C58" s="64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I58" s="171"/>
      <c r="BJ58" s="171"/>
      <c r="BK58" s="172" t="b">
        <f t="shared" si="5"/>
        <v>0</v>
      </c>
      <c r="BL58" s="172">
        <f t="shared" si="6"/>
        <v>0</v>
      </c>
      <c r="BM58" s="172">
        <f t="shared" si="7"/>
        <v>0</v>
      </c>
      <c r="BN58" s="172">
        <f t="shared" si="8"/>
        <v>0</v>
      </c>
      <c r="BO58" s="172">
        <f t="shared" si="9"/>
        <v>0</v>
      </c>
      <c r="BP58" s="171"/>
      <c r="BQ58" s="171"/>
      <c r="BR58" s="172"/>
      <c r="BS58" s="167"/>
      <c r="BT58" s="167"/>
    </row>
    <row r="59" spans="1:72" ht="13" customHeight="1" x14ac:dyDescent="0.35">
      <c r="A59" s="64"/>
      <c r="B59" s="64"/>
      <c r="C59" s="64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I59" s="171"/>
      <c r="BJ59" s="171"/>
      <c r="BK59" s="172" t="b">
        <f t="shared" si="5"/>
        <v>0</v>
      </c>
      <c r="BL59" s="172">
        <f t="shared" si="6"/>
        <v>0</v>
      </c>
      <c r="BM59" s="172">
        <f t="shared" si="7"/>
        <v>0</v>
      </c>
      <c r="BN59" s="172">
        <f t="shared" si="8"/>
        <v>0</v>
      </c>
      <c r="BO59" s="172">
        <f t="shared" si="9"/>
        <v>0</v>
      </c>
      <c r="BP59" s="171"/>
      <c r="BQ59" s="171"/>
      <c r="BR59" s="172"/>
      <c r="BS59" s="167"/>
      <c r="BT59" s="167"/>
    </row>
    <row r="60" spans="1:72" ht="13" customHeight="1" x14ac:dyDescent="0.35">
      <c r="A60" s="64"/>
      <c r="B60" s="64"/>
      <c r="C60" s="64"/>
      <c r="E60" s="239"/>
      <c r="F60" s="239"/>
      <c r="G60" s="240"/>
      <c r="H60" s="240"/>
      <c r="I60" s="240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88"/>
      <c r="BB60" s="88"/>
      <c r="BC60" s="88"/>
      <c r="BD60" s="90"/>
      <c r="BE60" s="90"/>
      <c r="BF60" s="90"/>
      <c r="BG60" s="90"/>
      <c r="BI60" s="171"/>
      <c r="BJ60" s="171"/>
      <c r="BK60" s="172" t="b">
        <f t="shared" si="5"/>
        <v>0</v>
      </c>
      <c r="BL60" s="172">
        <f t="shared" si="6"/>
        <v>0</v>
      </c>
      <c r="BM60" s="172">
        <f t="shared" si="7"/>
        <v>0</v>
      </c>
      <c r="BN60" s="172">
        <f t="shared" si="8"/>
        <v>0</v>
      </c>
      <c r="BO60" s="172">
        <f t="shared" si="9"/>
        <v>0</v>
      </c>
      <c r="BP60" s="171"/>
      <c r="BQ60" s="171"/>
      <c r="BR60" s="172"/>
      <c r="BS60" s="167"/>
      <c r="BT60" s="167"/>
    </row>
    <row r="61" spans="1:72" ht="13" customHeight="1" x14ac:dyDescent="0.35">
      <c r="A61" s="64"/>
      <c r="B61" s="64"/>
      <c r="C61" s="64"/>
      <c r="E61" s="66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108"/>
      <c r="BA61" s="239"/>
      <c r="BB61" s="239"/>
      <c r="BC61" s="239"/>
      <c r="BD61" s="107"/>
      <c r="BE61" s="107"/>
      <c r="BF61" s="107"/>
      <c r="BG61" s="107"/>
      <c r="BI61" s="171"/>
      <c r="BJ61" s="171"/>
      <c r="BK61" s="172" t="b">
        <f t="shared" si="5"/>
        <v>0</v>
      </c>
      <c r="BL61" s="172">
        <f t="shared" si="6"/>
        <v>0</v>
      </c>
      <c r="BM61" s="172">
        <f t="shared" si="7"/>
        <v>0</v>
      </c>
      <c r="BN61" s="172">
        <f t="shared" si="8"/>
        <v>0</v>
      </c>
      <c r="BO61" s="172">
        <f t="shared" si="9"/>
        <v>0</v>
      </c>
      <c r="BP61" s="171"/>
      <c r="BQ61" s="171"/>
      <c r="BR61" s="172"/>
      <c r="BS61" s="167"/>
      <c r="BT61" s="167"/>
    </row>
    <row r="62" spans="1:72" ht="13" customHeight="1" x14ac:dyDescent="0.35">
      <c r="A62" s="120"/>
      <c r="B62" s="120"/>
      <c r="C62" s="120"/>
      <c r="D62" s="84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84"/>
      <c r="BI62" s="171"/>
      <c r="BJ62" s="171"/>
      <c r="BK62" s="172" t="b">
        <f t="shared" ref="BK62" si="10">AND($BI62=1,E62="y",NOT(ISBLANK(J62)))</f>
        <v>0</v>
      </c>
      <c r="BL62" s="172">
        <f t="shared" si="6"/>
        <v>0</v>
      </c>
      <c r="BM62" s="172">
        <f t="shared" si="7"/>
        <v>0</v>
      </c>
      <c r="BN62" s="172">
        <f t="shared" si="8"/>
        <v>0</v>
      </c>
      <c r="BO62" s="172">
        <f t="shared" si="9"/>
        <v>0</v>
      </c>
      <c r="BP62" s="171"/>
      <c r="BQ62" s="171"/>
      <c r="BR62" s="172"/>
      <c r="BS62" s="167"/>
      <c r="BT62" s="167"/>
    </row>
    <row r="63" spans="1:72" s="124" customFormat="1" ht="13" customHeight="1" x14ac:dyDescent="0.3">
      <c r="A63" s="121"/>
      <c r="B63" s="121"/>
      <c r="C63" s="121"/>
      <c r="D63" s="122"/>
      <c r="E63" s="123" t="str">
        <f>$L$6&amp;" ("&amp;$L$8&amp;")"</f>
        <v xml:space="preserve"> ()</v>
      </c>
      <c r="F63" s="74"/>
      <c r="G63" s="70"/>
      <c r="I63" s="70"/>
      <c r="J63" s="70"/>
      <c r="K63" s="70"/>
      <c r="L63" s="74"/>
      <c r="M63" s="125"/>
      <c r="N63" s="125"/>
      <c r="O63" s="125"/>
      <c r="P63" s="125"/>
      <c r="Q63" s="125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69" t="s">
        <v>69</v>
      </c>
      <c r="BH63" s="122"/>
      <c r="BI63" s="171"/>
      <c r="BJ63" s="179"/>
      <c r="BK63" s="172" t="b">
        <f t="shared" si="5"/>
        <v>0</v>
      </c>
      <c r="BL63" s="172">
        <f t="shared" si="6"/>
        <v>0</v>
      </c>
      <c r="BM63" s="172">
        <f t="shared" si="7"/>
        <v>0</v>
      </c>
      <c r="BN63" s="172">
        <f t="shared" si="8"/>
        <v>0</v>
      </c>
      <c r="BO63" s="172">
        <f t="shared" si="9"/>
        <v>0</v>
      </c>
      <c r="BP63" s="171"/>
      <c r="BQ63" s="171"/>
      <c r="BR63" s="172"/>
      <c r="BS63" s="180"/>
      <c r="BT63" s="180"/>
    </row>
    <row r="64" spans="1:72" ht="13" customHeight="1" x14ac:dyDescent="0.35">
      <c r="A64" s="64"/>
      <c r="B64" s="64"/>
      <c r="C64" s="64"/>
      <c r="E64" s="68" t="s">
        <v>12</v>
      </c>
      <c r="F64" s="70"/>
      <c r="G64" s="70"/>
      <c r="H64" s="70"/>
      <c r="I64" s="67"/>
      <c r="J64" s="71"/>
      <c r="K64" s="67"/>
      <c r="L64" s="72" t="str">
        <f>$L$2</f>
        <v>Individual Study Programme 2024-2025</v>
      </c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I64" s="171"/>
      <c r="BJ64" s="171"/>
      <c r="BK64" s="172" t="b">
        <f t="shared" si="5"/>
        <v>0</v>
      </c>
      <c r="BL64" s="172">
        <f t="shared" si="6"/>
        <v>0</v>
      </c>
      <c r="BM64" s="172">
        <f t="shared" si="7"/>
        <v>0</v>
      </c>
      <c r="BN64" s="172">
        <f t="shared" si="8"/>
        <v>0</v>
      </c>
      <c r="BO64" s="172">
        <f t="shared" si="9"/>
        <v>0</v>
      </c>
      <c r="BP64" s="171"/>
      <c r="BQ64" s="171"/>
      <c r="BR64" s="172"/>
      <c r="BS64" s="167"/>
      <c r="BT64" s="167"/>
    </row>
    <row r="65" spans="1:72" ht="13" customHeight="1" x14ac:dyDescent="0.35">
      <c r="A65" s="64"/>
      <c r="B65" s="64"/>
      <c r="C65" s="64"/>
      <c r="E65" s="68" t="s">
        <v>14</v>
      </c>
      <c r="F65" s="68"/>
      <c r="G65" s="68"/>
      <c r="H65" s="68"/>
      <c r="I65" s="67"/>
      <c r="J65" s="73"/>
      <c r="K65" s="67"/>
      <c r="L65" s="68" t="str">
        <f>$L$3</f>
        <v>Systems and Control (SC)</v>
      </c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I65" s="171"/>
      <c r="BJ65" s="171"/>
      <c r="BK65" s="172" t="b">
        <f t="shared" si="5"/>
        <v>0</v>
      </c>
      <c r="BL65" s="172">
        <f t="shared" si="6"/>
        <v>0</v>
      </c>
      <c r="BM65" s="172">
        <f t="shared" si="7"/>
        <v>0</v>
      </c>
      <c r="BN65" s="172">
        <f t="shared" si="8"/>
        <v>0</v>
      </c>
      <c r="BO65" s="172">
        <f t="shared" si="9"/>
        <v>0</v>
      </c>
      <c r="BP65" s="171"/>
      <c r="BQ65" s="171"/>
      <c r="BR65" s="172"/>
      <c r="BS65" s="167"/>
      <c r="BT65" s="167"/>
    </row>
    <row r="66" spans="1:72" ht="13" customHeight="1" x14ac:dyDescent="0.35">
      <c r="A66" s="64"/>
      <c r="B66" s="64"/>
      <c r="C66" s="64"/>
      <c r="E66" s="68"/>
      <c r="F66" s="68"/>
      <c r="G66" s="68"/>
      <c r="H66" s="68"/>
      <c r="I66" s="67"/>
      <c r="J66" s="73"/>
      <c r="K66" s="67"/>
      <c r="L66" s="68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I66" s="171"/>
      <c r="BJ66" s="171"/>
      <c r="BK66" s="172" t="b">
        <f t="shared" si="5"/>
        <v>0</v>
      </c>
      <c r="BL66" s="172">
        <f t="shared" si="6"/>
        <v>0</v>
      </c>
      <c r="BM66" s="172">
        <f t="shared" si="7"/>
        <v>0</v>
      </c>
      <c r="BN66" s="172">
        <f t="shared" si="8"/>
        <v>0</v>
      </c>
      <c r="BO66" s="172">
        <f t="shared" si="9"/>
        <v>0</v>
      </c>
      <c r="BP66" s="171"/>
      <c r="BQ66" s="171"/>
      <c r="BR66" s="172"/>
      <c r="BS66" s="167"/>
      <c r="BT66" s="167"/>
    </row>
    <row r="67" spans="1:72" ht="13" customHeight="1" x14ac:dyDescent="0.35">
      <c r="A67" s="126"/>
      <c r="B67" s="126"/>
      <c r="C67" s="126"/>
      <c r="D67" s="127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127"/>
      <c r="BI67" s="171"/>
      <c r="BJ67" s="171"/>
      <c r="BK67" s="172" t="b">
        <f t="shared" si="5"/>
        <v>0</v>
      </c>
      <c r="BL67" s="172">
        <f t="shared" si="6"/>
        <v>0</v>
      </c>
      <c r="BM67" s="172">
        <f t="shared" si="7"/>
        <v>0</v>
      </c>
      <c r="BN67" s="172">
        <f t="shared" si="8"/>
        <v>0</v>
      </c>
      <c r="BO67" s="172">
        <f t="shared" si="9"/>
        <v>0</v>
      </c>
      <c r="BP67" s="171"/>
      <c r="BQ67" s="171"/>
      <c r="BR67" s="172"/>
      <c r="BS67" s="167"/>
      <c r="BT67" s="167"/>
    </row>
    <row r="68" spans="1:72" ht="13" customHeight="1" x14ac:dyDescent="0.35">
      <c r="A68" s="64"/>
      <c r="B68" s="64"/>
      <c r="C68" s="64"/>
      <c r="E68" s="82" t="s">
        <v>70</v>
      </c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8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Z68" s="128" t="s">
        <v>71</v>
      </c>
      <c r="BA68" s="82"/>
      <c r="BB68" s="82"/>
      <c r="BC68" s="82"/>
      <c r="BD68" s="82"/>
      <c r="BE68" s="82"/>
      <c r="BF68" s="82"/>
      <c r="BG68" s="82"/>
      <c r="BI68" s="171"/>
      <c r="BJ68" s="171"/>
      <c r="BK68" s="172" t="b">
        <f t="shared" si="5"/>
        <v>0</v>
      </c>
      <c r="BL68" s="172">
        <f t="shared" si="6"/>
        <v>0</v>
      </c>
      <c r="BM68" s="172">
        <f t="shared" si="7"/>
        <v>0</v>
      </c>
      <c r="BN68" s="172">
        <f t="shared" si="8"/>
        <v>0</v>
      </c>
      <c r="BO68" s="172">
        <f t="shared" si="9"/>
        <v>0</v>
      </c>
      <c r="BP68" s="171">
        <v>1</v>
      </c>
      <c r="BQ68" s="171" t="b">
        <f>BR68&gt;=2</f>
        <v>0</v>
      </c>
      <c r="BR68" s="172">
        <f>COUNTIF(BR70:BR85,TRUE)</f>
        <v>0</v>
      </c>
      <c r="BS68" s="167"/>
      <c r="BT68" s="167"/>
    </row>
    <row r="69" spans="1:72" ht="13" customHeight="1" x14ac:dyDescent="0.35">
      <c r="A69" s="64"/>
      <c r="B69" s="116"/>
      <c r="C69" s="78" t="s">
        <v>72</v>
      </c>
      <c r="E69" s="216" t="s">
        <v>33</v>
      </c>
      <c r="F69" s="216"/>
      <c r="G69" s="216" t="s">
        <v>34</v>
      </c>
      <c r="H69" s="216"/>
      <c r="I69" s="216"/>
      <c r="J69" s="215" t="s">
        <v>35</v>
      </c>
      <c r="K69" s="215"/>
      <c r="L69" s="215"/>
      <c r="M69" s="215"/>
      <c r="N69" s="215"/>
      <c r="O69" s="215"/>
      <c r="P69" s="215"/>
      <c r="Q69" s="215"/>
      <c r="R69" s="215" t="s">
        <v>36</v>
      </c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6" t="s">
        <v>37</v>
      </c>
      <c r="BB69" s="216"/>
      <c r="BC69" s="216"/>
      <c r="BD69" s="216" t="s">
        <v>38</v>
      </c>
      <c r="BE69" s="216"/>
      <c r="BF69" s="216"/>
      <c r="BG69" s="216"/>
      <c r="BI69" s="171"/>
      <c r="BJ69" s="171"/>
      <c r="BK69" s="172" t="b">
        <f t="shared" si="5"/>
        <v>0</v>
      </c>
      <c r="BL69" s="172">
        <f t="shared" si="6"/>
        <v>0</v>
      </c>
      <c r="BM69" s="172">
        <f t="shared" si="7"/>
        <v>0</v>
      </c>
      <c r="BN69" s="172">
        <f t="shared" si="8"/>
        <v>0</v>
      </c>
      <c r="BO69" s="172">
        <f t="shared" si="9"/>
        <v>0</v>
      </c>
      <c r="BP69" s="171"/>
      <c r="BQ69" s="171"/>
      <c r="BR69" s="172"/>
      <c r="BS69" s="167"/>
      <c r="BT69" s="167"/>
    </row>
    <row r="70" spans="1:72" ht="13" customHeight="1" x14ac:dyDescent="0.35">
      <c r="A70" s="64"/>
      <c r="B70" s="64"/>
      <c r="C70" s="78" t="s">
        <v>73</v>
      </c>
      <c r="E70" s="251" t="str">
        <f>IF(NOT(ISBLANK($R70)),"y","")</f>
        <v/>
      </c>
      <c r="F70" s="252"/>
      <c r="G70" s="253">
        <v>1</v>
      </c>
      <c r="H70" s="254"/>
      <c r="I70" s="255"/>
      <c r="J70" s="248" t="str" cm="1">
        <f t="array" ref="J70">IF(NOT(ISBLANK($R70)),_xlfn._xlws.FILTER('Course lists'!$I$3:$I$100,'Course lists'!$J$3:$J$100=$R70,""),"")</f>
        <v/>
      </c>
      <c r="K70" s="249"/>
      <c r="L70" s="249"/>
      <c r="M70" s="249"/>
      <c r="N70" s="249"/>
      <c r="O70" s="249"/>
      <c r="P70" s="249"/>
      <c r="Q70" s="250"/>
      <c r="R70" s="256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8"/>
      <c r="BA70" s="88"/>
      <c r="BB70" s="88" t="str" cm="1">
        <f t="array" ref="BB70">IF(NOT(ISBLANK($R70)),_xlfn._xlws.FILTER('Course lists'!$K$3:$K$100,'Course lists'!$J$3:$J$100=$R70,""),"")</f>
        <v/>
      </c>
      <c r="BC70" s="129"/>
      <c r="BD70" s="130" t="str" cm="1">
        <f t="array" ref="BD70">IF(NOT(ISBLANK($R70)),IF(_xlfn._xlws.FILTER('Course lists'!$L$3:$L$100,'Course lists'!$J$3:$J$100=$R70,"")=0,"",_xlfn._xlws.FILTER('Course lists'!$L$3:$L$100,'Course lists'!$J$3:$J$100=$R70,"")),"")</f>
        <v/>
      </c>
      <c r="BE70" s="130" t="str" cm="1">
        <f t="array" ref="BE70">IF(NOT(ISBLANK($R70)),IF(_xlfn._xlws.FILTER('Course lists'!$M$3:$M$100,'Course lists'!$J$3:$J$100=$R70,"")=0,"",_xlfn._xlws.FILTER('Course lists'!$M$3:$M$100,'Course lists'!$J$3:$J$100=$R70,"")),"")</f>
        <v/>
      </c>
      <c r="BF70" s="130" t="str" cm="1">
        <f t="array" ref="BF70">IF(NOT(ISBLANK($R70)),IF(_xlfn._xlws.FILTER('Course lists'!$N$3:$N$100,'Course lists'!$J$3:$J$100=$R70,"")=0,"",_xlfn._xlws.FILTER('Course lists'!$N$3:$N$100,'Course lists'!$J$3:$J$100=$R70,"")),"")</f>
        <v/>
      </c>
      <c r="BG70" s="130" t="str" cm="1">
        <f t="array" ref="BG70">IF(NOT(ISBLANK($R70)),IF(_xlfn._xlws.FILTER('Course lists'!$O$3:$O$100,'Course lists'!$J$3:$J$100=$R70,"")=0,"",_xlfn._xlws.FILTER('Course lists'!$O$3:$O$100,'Course lists'!$J$3:$J$100=$R70,"")),"")</f>
        <v/>
      </c>
      <c r="BI70" s="171">
        <v>1</v>
      </c>
      <c r="BJ70" s="171"/>
      <c r="BK70" s="172" t="b">
        <f t="shared" si="5"/>
        <v>0</v>
      </c>
      <c r="BL70" s="172">
        <f t="shared" si="6"/>
        <v>0</v>
      </c>
      <c r="BM70" s="172">
        <f t="shared" si="7"/>
        <v>0</v>
      </c>
      <c r="BN70" s="172">
        <f t="shared" si="8"/>
        <v>0</v>
      </c>
      <c r="BO70" s="172">
        <f t="shared" si="9"/>
        <v>0</v>
      </c>
      <c r="BP70" s="171"/>
      <c r="BQ70" s="171"/>
      <c r="BR70" s="172" t="b" cm="1">
        <f t="array" ref="BR70">ISNUMBER(SEARCH("SC",IF(NOT(ISBLANK($R70)),_xlfn._xlws.FILTER('Course lists'!$I$3:$I$100,'Course lists'!$J$3:$J$100=$R70,""),"")))</f>
        <v>0</v>
      </c>
      <c r="BS70" s="167"/>
      <c r="BT70" s="167"/>
    </row>
    <row r="71" spans="1:72" ht="13" customHeight="1" x14ac:dyDescent="0.35">
      <c r="A71" s="64"/>
      <c r="B71" s="64"/>
      <c r="C71" s="64"/>
      <c r="E71" s="259" t="str">
        <f t="shared" ref="E71:E85" si="11">IF(NOT(ISBLANK($R71)),"y","")</f>
        <v/>
      </c>
      <c r="F71" s="260"/>
      <c r="G71" s="261">
        <v>1</v>
      </c>
      <c r="H71" s="262"/>
      <c r="I71" s="263"/>
      <c r="J71" s="203" t="str" cm="1">
        <f t="array" ref="J71">IF(NOT(ISBLANK($R71)),_xlfn._xlws.FILTER('Course lists'!$I$3:$I$100,'Course lists'!$J$3:$J$100=$R71,""),"")</f>
        <v/>
      </c>
      <c r="K71" s="204"/>
      <c r="L71" s="204"/>
      <c r="M71" s="204"/>
      <c r="N71" s="204"/>
      <c r="O71" s="204"/>
      <c r="P71" s="204"/>
      <c r="Q71" s="205"/>
      <c r="R71" s="233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  <c r="AU71" s="234"/>
      <c r="AV71" s="234"/>
      <c r="AW71" s="234"/>
      <c r="AX71" s="234"/>
      <c r="AY71" s="234"/>
      <c r="AZ71" s="235"/>
      <c r="BA71" s="131"/>
      <c r="BB71" s="131" t="str" cm="1">
        <f t="array" ref="BB71">IF(NOT(ISBLANK($R71)),_xlfn._xlws.FILTER('Course lists'!$K$3:$K$100,'Course lists'!$J$3:$J$100=$R71,""),"")</f>
        <v/>
      </c>
      <c r="BC71" s="132"/>
      <c r="BD71" s="133" t="str" cm="1">
        <f t="array" ref="BD71">IF(NOT(ISBLANK($R71)),IF(_xlfn._xlws.FILTER('Course lists'!$L$3:$L$100,'Course lists'!$J$3:$J$100=$R71,"")=0,"",_xlfn._xlws.FILTER('Course lists'!$L$3:$L$100,'Course lists'!$J$3:$J$100=$R71,"")),"")</f>
        <v/>
      </c>
      <c r="BE71" s="133" t="str" cm="1">
        <f t="array" ref="BE71">IF(NOT(ISBLANK($R71)),IF(_xlfn._xlws.FILTER('Course lists'!$M$3:$M$100,'Course lists'!$J$3:$J$100=$R71,"")=0,"",_xlfn._xlws.FILTER('Course lists'!$M$3:$M$100,'Course lists'!$J$3:$J$100=$R71,"")),"")</f>
        <v/>
      </c>
      <c r="BF71" s="133" t="str" cm="1">
        <f t="array" ref="BF71">IF(NOT(ISBLANK($R71)),IF(_xlfn._xlws.FILTER('Course lists'!$N$3:$N$100,'Course lists'!$J$3:$J$100=$R71,"")=0,"",_xlfn._xlws.FILTER('Course lists'!$N$3:$N$100,'Course lists'!$J$3:$J$100=$R71,"")),"")</f>
        <v/>
      </c>
      <c r="BG71" s="133" t="str" cm="1">
        <f t="array" ref="BG71">IF(NOT(ISBLANK($R71)),IF(_xlfn._xlws.FILTER('Course lists'!$O$3:$O$100,'Course lists'!$J$3:$J$100=$R71,"")=0,"",_xlfn._xlws.FILTER('Course lists'!$O$3:$O$100,'Course lists'!$J$3:$J$100=$R71,"")),"")</f>
        <v/>
      </c>
      <c r="BI71" s="171">
        <v>1</v>
      </c>
      <c r="BJ71" s="171"/>
      <c r="BK71" s="172" t="b">
        <f t="shared" si="5"/>
        <v>0</v>
      </c>
      <c r="BL71" s="172">
        <f t="shared" si="6"/>
        <v>0</v>
      </c>
      <c r="BM71" s="172">
        <f t="shared" si="7"/>
        <v>0</v>
      </c>
      <c r="BN71" s="172">
        <f t="shared" si="8"/>
        <v>0</v>
      </c>
      <c r="BO71" s="172">
        <f t="shared" si="9"/>
        <v>0</v>
      </c>
      <c r="BP71" s="171"/>
      <c r="BQ71" s="171"/>
      <c r="BR71" s="172" t="b" cm="1">
        <f t="array" ref="BR71">ISNUMBER(SEARCH("SC",IF(NOT(ISBLANK($R71)),_xlfn._xlws.FILTER('Course lists'!$I$3:$I$100,'Course lists'!$J$3:$J$100=$R71,""),"")))</f>
        <v>0</v>
      </c>
      <c r="BS71" s="167"/>
      <c r="BT71" s="167"/>
    </row>
    <row r="72" spans="1:72" ht="13" customHeight="1" x14ac:dyDescent="0.35">
      <c r="A72" s="350" t="s">
        <v>74</v>
      </c>
      <c r="B72" s="351"/>
      <c r="C72" s="351"/>
      <c r="D72" s="84"/>
      <c r="E72" s="241" t="str">
        <f t="shared" si="11"/>
        <v/>
      </c>
      <c r="F72" s="242"/>
      <c r="G72" s="209">
        <v>1</v>
      </c>
      <c r="H72" s="210"/>
      <c r="I72" s="211"/>
      <c r="J72" s="212" t="str" cm="1">
        <f t="array" ref="J72">IF(NOT(ISBLANK($R72)),_xlfn._xlws.FILTER('Course lists'!$I$3:$I$100,'Course lists'!$J$3:$J$100=$R72,""),"")</f>
        <v/>
      </c>
      <c r="K72" s="213"/>
      <c r="L72" s="213"/>
      <c r="M72" s="213"/>
      <c r="N72" s="213"/>
      <c r="O72" s="213"/>
      <c r="P72" s="213"/>
      <c r="Q72" s="214"/>
      <c r="R72" s="206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8"/>
      <c r="BA72" s="113"/>
      <c r="BB72" s="113" t="str" cm="1">
        <f t="array" ref="BB72">IF(NOT(ISBLANK($R72)),_xlfn._xlws.FILTER('Course lists'!$K$3:$K$100,'Course lists'!$J$3:$J$100=$R72,""),"")</f>
        <v/>
      </c>
      <c r="BC72" s="114"/>
      <c r="BD72" s="115" t="str" cm="1">
        <f t="array" ref="BD72">IF(NOT(ISBLANK($R72)),IF(_xlfn._xlws.FILTER('Course lists'!$L$3:$L$100,'Course lists'!$J$3:$J$100=$R72,"")=0,"",_xlfn._xlws.FILTER('Course lists'!$L$3:$L$100,'Course lists'!$J$3:$J$100=$R72,"")),"")</f>
        <v/>
      </c>
      <c r="BE72" s="115" t="str" cm="1">
        <f t="array" ref="BE72">IF(NOT(ISBLANK($R72)),IF(_xlfn._xlws.FILTER('Course lists'!$M$3:$M$100,'Course lists'!$J$3:$J$100=$R72,"")=0,"",_xlfn._xlws.FILTER('Course lists'!$M$3:$M$100,'Course lists'!$J$3:$J$100=$R72,"")),"")</f>
        <v/>
      </c>
      <c r="BF72" s="115" t="str" cm="1">
        <f t="array" ref="BF72">IF(NOT(ISBLANK($R72)),IF(_xlfn._xlws.FILTER('Course lists'!$N$3:$N$100,'Course lists'!$J$3:$J$100=$R72,"")=0,"",_xlfn._xlws.FILTER('Course lists'!$N$3:$N$100,'Course lists'!$J$3:$J$100=$R72,"")),"")</f>
        <v/>
      </c>
      <c r="BG72" s="115" t="str" cm="1">
        <f t="array" ref="BG72">IF(NOT(ISBLANK($R72)),IF(_xlfn._xlws.FILTER('Course lists'!$O$3:$O$100,'Course lists'!$J$3:$J$100=$R72,"")=0,"",_xlfn._xlws.FILTER('Course lists'!$O$3:$O$100,'Course lists'!$J$3:$J$100=$R72,"")),"")</f>
        <v/>
      </c>
      <c r="BH72" s="84"/>
      <c r="BI72" s="171">
        <v>1</v>
      </c>
      <c r="BJ72" s="171"/>
      <c r="BK72" s="172" t="b">
        <f t="shared" si="5"/>
        <v>0</v>
      </c>
      <c r="BL72" s="172">
        <f t="shared" si="6"/>
        <v>0</v>
      </c>
      <c r="BM72" s="172">
        <f t="shared" si="7"/>
        <v>0</v>
      </c>
      <c r="BN72" s="172">
        <f t="shared" si="8"/>
        <v>0</v>
      </c>
      <c r="BO72" s="172">
        <f t="shared" si="9"/>
        <v>0</v>
      </c>
      <c r="BP72" s="171"/>
      <c r="BQ72" s="171"/>
      <c r="BR72" s="172" t="b" cm="1">
        <f t="array" ref="BR72">ISNUMBER(SEARCH("SC",IF(NOT(ISBLANK($R72)),_xlfn._xlws.FILTER('Course lists'!$I$3:$I$100,'Course lists'!$J$3:$J$100=$R72,""),"")))</f>
        <v>0</v>
      </c>
      <c r="BS72" s="167"/>
      <c r="BT72" s="167"/>
    </row>
    <row r="73" spans="1:72" ht="13" customHeight="1" x14ac:dyDescent="0.35">
      <c r="A73" s="351"/>
      <c r="B73" s="351"/>
      <c r="C73" s="351"/>
      <c r="D73" s="76"/>
      <c r="E73" s="241" t="str">
        <f t="shared" si="11"/>
        <v/>
      </c>
      <c r="F73" s="242"/>
      <c r="G73" s="209">
        <v>1</v>
      </c>
      <c r="H73" s="210"/>
      <c r="I73" s="211"/>
      <c r="J73" s="212" t="str" cm="1">
        <f t="array" ref="J73">IF(NOT(ISBLANK($R73)),_xlfn._xlws.FILTER('Course lists'!$I$3:$I$100,'Course lists'!$J$3:$J$100=$R73,""),"")</f>
        <v/>
      </c>
      <c r="K73" s="213"/>
      <c r="L73" s="213"/>
      <c r="M73" s="213"/>
      <c r="N73" s="213"/>
      <c r="O73" s="213"/>
      <c r="P73" s="213"/>
      <c r="Q73" s="214"/>
      <c r="R73" s="206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8"/>
      <c r="BA73" s="113"/>
      <c r="BB73" s="113" t="str" cm="1">
        <f t="array" ref="BB73">IF(NOT(ISBLANK($R73)),_xlfn._xlws.FILTER('Course lists'!$K$3:$K$100,'Course lists'!$J$3:$J$100=$R73,""),"")</f>
        <v/>
      </c>
      <c r="BC73" s="114"/>
      <c r="BD73" s="115" t="str" cm="1">
        <f t="array" ref="BD73">IF(NOT(ISBLANK($R73)),IF(_xlfn._xlws.FILTER('Course lists'!$L$3:$L$100,'Course lists'!$J$3:$J$100=$R73,"")=0,"",_xlfn._xlws.FILTER('Course lists'!$L$3:$L$100,'Course lists'!$J$3:$J$100=$R73,"")),"")</f>
        <v/>
      </c>
      <c r="BE73" s="115" t="str" cm="1">
        <f t="array" ref="BE73">IF(NOT(ISBLANK($R73)),IF(_xlfn._xlws.FILTER('Course lists'!$M$3:$M$100,'Course lists'!$J$3:$J$100=$R73,"")=0,"",_xlfn._xlws.FILTER('Course lists'!$M$3:$M$100,'Course lists'!$J$3:$J$100=$R73,"")),"")</f>
        <v/>
      </c>
      <c r="BF73" s="115" t="str" cm="1">
        <f t="array" ref="BF73">IF(NOT(ISBLANK($R73)),IF(_xlfn._xlws.FILTER('Course lists'!$N$3:$N$100,'Course lists'!$J$3:$J$100=$R73,"")=0,"",_xlfn._xlws.FILTER('Course lists'!$N$3:$N$100,'Course lists'!$J$3:$J$100=$R73,"")),"")</f>
        <v/>
      </c>
      <c r="BG73" s="115" t="str" cm="1">
        <f t="array" ref="BG73">IF(NOT(ISBLANK($R73)),IF(_xlfn._xlws.FILTER('Course lists'!$O$3:$O$100,'Course lists'!$J$3:$J$100=$R73,"")=0,"",_xlfn._xlws.FILTER('Course lists'!$O$3:$O$100,'Course lists'!$J$3:$J$100=$R73,"")),"")</f>
        <v/>
      </c>
      <c r="BH73" s="76"/>
      <c r="BI73" s="171">
        <v>1</v>
      </c>
      <c r="BJ73" s="171"/>
      <c r="BK73" s="172" t="b">
        <f t="shared" si="5"/>
        <v>0</v>
      </c>
      <c r="BL73" s="172">
        <f t="shared" si="6"/>
        <v>0</v>
      </c>
      <c r="BM73" s="172">
        <f t="shared" si="7"/>
        <v>0</v>
      </c>
      <c r="BN73" s="172">
        <f t="shared" si="8"/>
        <v>0</v>
      </c>
      <c r="BO73" s="172">
        <f t="shared" si="9"/>
        <v>0</v>
      </c>
      <c r="BP73" s="171"/>
      <c r="BQ73" s="171"/>
      <c r="BR73" s="172" t="b" cm="1">
        <f t="array" ref="BR73">ISNUMBER(SEARCH("SC",IF(NOT(ISBLANK($R73)),_xlfn._xlws.FILTER('Course lists'!$I$3:$I$100,'Course lists'!$J$3:$J$100=$R73,""),"")))</f>
        <v>0</v>
      </c>
      <c r="BS73" s="167"/>
      <c r="BT73" s="167"/>
    </row>
    <row r="74" spans="1:72" ht="13" customHeight="1" x14ac:dyDescent="0.35">
      <c r="A74" s="351"/>
      <c r="B74" s="351"/>
      <c r="C74" s="351"/>
      <c r="E74" s="241" t="str">
        <f t="shared" si="11"/>
        <v/>
      </c>
      <c r="F74" s="242"/>
      <c r="G74" s="209">
        <v>1</v>
      </c>
      <c r="H74" s="210"/>
      <c r="I74" s="211"/>
      <c r="J74" s="212" t="str" cm="1">
        <f t="array" ref="J74">IF(NOT(ISBLANK($R74)),_xlfn._xlws.FILTER('Course lists'!$I$3:$I$100,'Course lists'!$J$3:$J$100=$R74,""),"")</f>
        <v/>
      </c>
      <c r="K74" s="213"/>
      <c r="L74" s="213"/>
      <c r="M74" s="213"/>
      <c r="N74" s="213"/>
      <c r="O74" s="213"/>
      <c r="P74" s="213"/>
      <c r="Q74" s="214"/>
      <c r="R74" s="206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8"/>
      <c r="BA74" s="113"/>
      <c r="BB74" s="113" t="str" cm="1">
        <f t="array" ref="BB74">IF(NOT(ISBLANK($R74)),_xlfn._xlws.FILTER('Course lists'!$K$3:$K$100,'Course lists'!$J$3:$J$100=$R74,""),"")</f>
        <v/>
      </c>
      <c r="BC74" s="114"/>
      <c r="BD74" s="115" t="str" cm="1">
        <f t="array" ref="BD74">IF(NOT(ISBLANK($R74)),IF(_xlfn._xlws.FILTER('Course lists'!$L$3:$L$100,'Course lists'!$J$3:$J$100=$R74,"")=0,"",_xlfn._xlws.FILTER('Course lists'!$L$3:$L$100,'Course lists'!$J$3:$J$100=$R74,"")),"")</f>
        <v/>
      </c>
      <c r="BE74" s="115" t="str" cm="1">
        <f t="array" ref="BE74">IF(NOT(ISBLANK($R74)),IF(_xlfn._xlws.FILTER('Course lists'!$M$3:$M$100,'Course lists'!$J$3:$J$100=$R74,"")=0,"",_xlfn._xlws.FILTER('Course lists'!$M$3:$M$100,'Course lists'!$J$3:$J$100=$R74,"")),"")</f>
        <v/>
      </c>
      <c r="BF74" s="115" t="str" cm="1">
        <f t="array" ref="BF74">IF(NOT(ISBLANK($R74)),IF(_xlfn._xlws.FILTER('Course lists'!$N$3:$N$100,'Course lists'!$J$3:$J$100=$R74,"")=0,"",_xlfn._xlws.FILTER('Course lists'!$N$3:$N$100,'Course lists'!$J$3:$J$100=$R74,"")),"")</f>
        <v/>
      </c>
      <c r="BG74" s="115" t="str" cm="1">
        <f t="array" ref="BG74">IF(NOT(ISBLANK($R74)),IF(_xlfn._xlws.FILTER('Course lists'!$O$3:$O$100,'Course lists'!$J$3:$J$100=$R74,"")=0,"",_xlfn._xlws.FILTER('Course lists'!$O$3:$O$100,'Course lists'!$J$3:$J$100=$R74,"")),"")</f>
        <v/>
      </c>
      <c r="BI74" s="171">
        <v>1</v>
      </c>
      <c r="BJ74" s="171"/>
      <c r="BK74" s="172" t="b">
        <f t="shared" si="5"/>
        <v>0</v>
      </c>
      <c r="BL74" s="172">
        <f t="shared" si="6"/>
        <v>0</v>
      </c>
      <c r="BM74" s="172">
        <f t="shared" si="7"/>
        <v>0</v>
      </c>
      <c r="BN74" s="172">
        <f t="shared" si="8"/>
        <v>0</v>
      </c>
      <c r="BO74" s="172">
        <f t="shared" si="9"/>
        <v>0</v>
      </c>
      <c r="BP74" s="171"/>
      <c r="BQ74" s="171"/>
      <c r="BR74" s="172" t="b" cm="1">
        <f t="array" ref="BR74">ISNUMBER(SEARCH("SC",IF(NOT(ISBLANK($R74)),_xlfn._xlws.FILTER('Course lists'!$I$3:$I$100,'Course lists'!$J$3:$J$100=$R74,""),"")))</f>
        <v>0</v>
      </c>
      <c r="BS74" s="167"/>
      <c r="BT74" s="167"/>
    </row>
    <row r="75" spans="1:72" ht="13" customHeight="1" x14ac:dyDescent="0.35">
      <c r="A75" s="351"/>
      <c r="B75" s="351"/>
      <c r="C75" s="351"/>
      <c r="E75" s="243" t="str">
        <f t="shared" si="11"/>
        <v/>
      </c>
      <c r="F75" s="244"/>
      <c r="G75" s="245">
        <v>1</v>
      </c>
      <c r="H75" s="246"/>
      <c r="I75" s="247"/>
      <c r="J75" s="248" t="str" cm="1">
        <f t="array" ref="J75">IF(NOT(ISBLANK($R75)),_xlfn._xlws.FILTER('Course lists'!$I$3:$I$100,'Course lists'!$J$3:$J$100=$R75,""),"")</f>
        <v/>
      </c>
      <c r="K75" s="249"/>
      <c r="L75" s="249"/>
      <c r="M75" s="249"/>
      <c r="N75" s="249"/>
      <c r="O75" s="249"/>
      <c r="P75" s="249"/>
      <c r="Q75" s="250"/>
      <c r="R75" s="228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30"/>
      <c r="BA75" s="88"/>
      <c r="BB75" s="88" t="str" cm="1">
        <f t="array" ref="BB75">IF(NOT(ISBLANK($R75)),_xlfn._xlws.FILTER('Course lists'!$K$3:$K$100,'Course lists'!$J$3:$J$100=$R75,""),"")</f>
        <v/>
      </c>
      <c r="BC75" s="129"/>
      <c r="BD75" s="130" t="str" cm="1">
        <f t="array" ref="BD75">IF(NOT(ISBLANK($R75)),IF(_xlfn._xlws.FILTER('Course lists'!$L$3:$L$100,'Course lists'!$J$3:$J$100=$R75,"")=0,"",_xlfn._xlws.FILTER('Course lists'!$L$3:$L$100,'Course lists'!$J$3:$J$100=$R75,"")),"")</f>
        <v/>
      </c>
      <c r="BE75" s="130" t="str" cm="1">
        <f t="array" ref="BE75">IF(NOT(ISBLANK($R75)),IF(_xlfn._xlws.FILTER('Course lists'!$M$3:$M$100,'Course lists'!$J$3:$J$100=$R75,"")=0,"",_xlfn._xlws.FILTER('Course lists'!$M$3:$M$100,'Course lists'!$J$3:$J$100=$R75,"")),"")</f>
        <v/>
      </c>
      <c r="BF75" s="130" t="str" cm="1">
        <f t="array" ref="BF75">IF(NOT(ISBLANK($R75)),IF(_xlfn._xlws.FILTER('Course lists'!$N$3:$N$100,'Course lists'!$J$3:$J$100=$R75,"")=0,"",_xlfn._xlws.FILTER('Course lists'!$N$3:$N$100,'Course lists'!$J$3:$J$100=$R75,"")),"")</f>
        <v/>
      </c>
      <c r="BG75" s="130" t="str" cm="1">
        <f t="array" ref="BG75">IF(NOT(ISBLANK($R75)),IF(_xlfn._xlws.FILTER('Course lists'!$O$3:$O$100,'Course lists'!$J$3:$J$100=$R75,"")=0,"",_xlfn._xlws.FILTER('Course lists'!$O$3:$O$100,'Course lists'!$J$3:$J$100=$R75,"")),"")</f>
        <v/>
      </c>
      <c r="BI75" s="171">
        <v>1</v>
      </c>
      <c r="BJ75" s="171"/>
      <c r="BK75" s="172" t="b">
        <f t="shared" si="5"/>
        <v>0</v>
      </c>
      <c r="BL75" s="172">
        <f t="shared" si="6"/>
        <v>0</v>
      </c>
      <c r="BM75" s="172">
        <f t="shared" si="7"/>
        <v>0</v>
      </c>
      <c r="BN75" s="172">
        <f t="shared" si="8"/>
        <v>0</v>
      </c>
      <c r="BO75" s="172">
        <f t="shared" si="9"/>
        <v>0</v>
      </c>
      <c r="BP75" s="171"/>
      <c r="BQ75" s="171"/>
      <c r="BR75" s="172" t="b" cm="1">
        <f t="array" ref="BR75">ISNUMBER(SEARCH("SC",IF(NOT(ISBLANK($R75)),_xlfn._xlws.FILTER('Course lists'!$I$3:$I$100,'Course lists'!$J$3:$J$100=$R75,""),"")))</f>
        <v>0</v>
      </c>
      <c r="BS75" s="167"/>
      <c r="BT75" s="167"/>
    </row>
    <row r="76" spans="1:72" ht="13" customHeight="1" x14ac:dyDescent="0.35">
      <c r="A76" s="351"/>
      <c r="B76" s="351"/>
      <c r="C76" s="351"/>
      <c r="D76" s="84"/>
      <c r="E76" s="259" t="str">
        <f t="shared" si="11"/>
        <v/>
      </c>
      <c r="F76" s="260"/>
      <c r="G76" s="261">
        <v>1</v>
      </c>
      <c r="H76" s="262"/>
      <c r="I76" s="263"/>
      <c r="J76" s="203" t="str" cm="1">
        <f t="array" ref="J76">IF(NOT(ISBLANK($R76)),_xlfn._xlws.FILTER('Course lists'!$I$3:$I$100,'Course lists'!$J$3:$J$100=$R76,""),"")</f>
        <v/>
      </c>
      <c r="K76" s="204"/>
      <c r="L76" s="204"/>
      <c r="M76" s="204"/>
      <c r="N76" s="204"/>
      <c r="O76" s="204"/>
      <c r="P76" s="204"/>
      <c r="Q76" s="205"/>
      <c r="R76" s="233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5"/>
      <c r="BA76" s="131"/>
      <c r="BB76" s="131" t="str" cm="1">
        <f t="array" ref="BB76">IF(NOT(ISBLANK($R76)),_xlfn._xlws.FILTER('Course lists'!$K$3:$K$100,'Course lists'!$J$3:$J$100=$R76,""),"")</f>
        <v/>
      </c>
      <c r="BC76" s="132"/>
      <c r="BD76" s="133" t="str" cm="1">
        <f t="array" ref="BD76">IF(NOT(ISBLANK($R76)),IF(_xlfn._xlws.FILTER('Course lists'!$L$3:$L$100,'Course lists'!$J$3:$J$100=$R76,"")=0,"",_xlfn._xlws.FILTER('Course lists'!$L$3:$L$100,'Course lists'!$J$3:$J$100=$R76,"")),"")</f>
        <v/>
      </c>
      <c r="BE76" s="133" t="str" cm="1">
        <f t="array" ref="BE76">IF(NOT(ISBLANK($R76)),IF(_xlfn._xlws.FILTER('Course lists'!$M$3:$M$100,'Course lists'!$J$3:$J$100=$R76,"")=0,"",_xlfn._xlws.FILTER('Course lists'!$M$3:$M$100,'Course lists'!$J$3:$J$100=$R76,"")),"")</f>
        <v/>
      </c>
      <c r="BF76" s="133" t="str" cm="1">
        <f t="array" ref="BF76">IF(NOT(ISBLANK($R76)),IF(_xlfn._xlws.FILTER('Course lists'!$N$3:$N$100,'Course lists'!$J$3:$J$100=$R76,"")=0,"",_xlfn._xlws.FILTER('Course lists'!$N$3:$N$100,'Course lists'!$J$3:$J$100=$R76,"")),"")</f>
        <v/>
      </c>
      <c r="BG76" s="133" t="str" cm="1">
        <f t="array" ref="BG76">IF(NOT(ISBLANK($R76)),IF(_xlfn._xlws.FILTER('Course lists'!$O$3:$O$100,'Course lists'!$J$3:$J$100=$R76,"")=0,"",_xlfn._xlws.FILTER('Course lists'!$O$3:$O$100,'Course lists'!$J$3:$J$100=$R76,"")),"")</f>
        <v/>
      </c>
      <c r="BH76" s="84"/>
      <c r="BI76" s="171">
        <v>1</v>
      </c>
      <c r="BJ76" s="171"/>
      <c r="BK76" s="172" t="b">
        <f t="shared" si="5"/>
        <v>0</v>
      </c>
      <c r="BL76" s="172">
        <f t="shared" si="6"/>
        <v>0</v>
      </c>
      <c r="BM76" s="172">
        <f t="shared" si="7"/>
        <v>0</v>
      </c>
      <c r="BN76" s="172">
        <f t="shared" si="8"/>
        <v>0</v>
      </c>
      <c r="BO76" s="172">
        <f t="shared" si="9"/>
        <v>0</v>
      </c>
      <c r="BP76" s="171"/>
      <c r="BQ76" s="171"/>
      <c r="BR76" s="172" t="b" cm="1">
        <f t="array" ref="BR76">ISNUMBER(SEARCH("SC",IF(NOT(ISBLANK($R76)),_xlfn._xlws.FILTER('Course lists'!$I$3:$I$100,'Course lists'!$J$3:$J$100=$R76,""),"")))</f>
        <v>0</v>
      </c>
      <c r="BS76" s="167"/>
      <c r="BT76" s="167"/>
    </row>
    <row r="77" spans="1:72" ht="13" customHeight="1" x14ac:dyDescent="0.35">
      <c r="A77" s="116"/>
      <c r="B77" s="116"/>
      <c r="C77" s="78"/>
      <c r="D77" s="84"/>
      <c r="E77" s="241" t="str">
        <f t="shared" si="11"/>
        <v/>
      </c>
      <c r="F77" s="242"/>
      <c r="G77" s="209">
        <v>1</v>
      </c>
      <c r="H77" s="210"/>
      <c r="I77" s="211"/>
      <c r="J77" s="212" t="str" cm="1">
        <f t="array" ref="J77">IF(NOT(ISBLANK($R77)),_xlfn._xlws.FILTER('Course lists'!$I$3:$I$100,'Course lists'!$J$3:$J$100=$R77,""),"")</f>
        <v/>
      </c>
      <c r="K77" s="213"/>
      <c r="L77" s="213"/>
      <c r="M77" s="213"/>
      <c r="N77" s="213"/>
      <c r="O77" s="213"/>
      <c r="P77" s="213"/>
      <c r="Q77" s="214"/>
      <c r="R77" s="206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8"/>
      <c r="BA77" s="113"/>
      <c r="BB77" s="113" t="str" cm="1">
        <f t="array" ref="BB77">IF(NOT(ISBLANK($R77)),_xlfn._xlws.FILTER('Course lists'!$K$3:$K$100,'Course lists'!$J$3:$J$100=$R77,""),"")</f>
        <v/>
      </c>
      <c r="BC77" s="114"/>
      <c r="BD77" s="115" t="str" cm="1">
        <f t="array" ref="BD77">IF(NOT(ISBLANK($R77)),IF(_xlfn._xlws.FILTER('Course lists'!$L$3:$L$100,'Course lists'!$J$3:$J$100=$R77,"")=0,"",_xlfn._xlws.FILTER('Course lists'!$L$3:$L$100,'Course lists'!$J$3:$J$100=$R77,"")),"")</f>
        <v/>
      </c>
      <c r="BE77" s="115" t="str" cm="1">
        <f t="array" ref="BE77">IF(NOT(ISBLANK($R77)),IF(_xlfn._xlws.FILTER('Course lists'!$M$3:$M$100,'Course lists'!$J$3:$J$100=$R77,"")=0,"",_xlfn._xlws.FILTER('Course lists'!$M$3:$M$100,'Course lists'!$J$3:$J$100=$R77,"")),"")</f>
        <v/>
      </c>
      <c r="BF77" s="115" t="str" cm="1">
        <f t="array" ref="BF77">IF(NOT(ISBLANK($R77)),IF(_xlfn._xlws.FILTER('Course lists'!$N$3:$N$100,'Course lists'!$J$3:$J$100=$R77,"")=0,"",_xlfn._xlws.FILTER('Course lists'!$N$3:$N$100,'Course lists'!$J$3:$J$100=$R77,"")),"")</f>
        <v/>
      </c>
      <c r="BG77" s="115" t="str" cm="1">
        <f t="array" ref="BG77">IF(NOT(ISBLANK($R77)),IF(_xlfn._xlws.FILTER('Course lists'!$O$3:$O$100,'Course lists'!$J$3:$J$100=$R77,"")=0,"",_xlfn._xlws.FILTER('Course lists'!$O$3:$O$100,'Course lists'!$J$3:$J$100=$R77,"")),"")</f>
        <v/>
      </c>
      <c r="BH77" s="84"/>
      <c r="BI77" s="171">
        <v>1</v>
      </c>
      <c r="BJ77" s="171"/>
      <c r="BK77" s="172" t="b">
        <f t="shared" si="5"/>
        <v>0</v>
      </c>
      <c r="BL77" s="172">
        <f t="shared" si="6"/>
        <v>0</v>
      </c>
      <c r="BM77" s="172">
        <f t="shared" si="7"/>
        <v>0</v>
      </c>
      <c r="BN77" s="172">
        <f t="shared" si="8"/>
        <v>0</v>
      </c>
      <c r="BO77" s="172">
        <f t="shared" si="9"/>
        <v>0</v>
      </c>
      <c r="BP77" s="171"/>
      <c r="BQ77" s="171"/>
      <c r="BR77" s="172" t="b" cm="1">
        <f t="array" ref="BR77">ISNUMBER(SEARCH("SC",IF(NOT(ISBLANK($R77)),_xlfn._xlws.FILTER('Course lists'!$I$3:$I$100,'Course lists'!$J$3:$J$100=$R77,""),"")))</f>
        <v>0</v>
      </c>
      <c r="BS77" s="167"/>
      <c r="BT77" s="167"/>
    </row>
    <row r="78" spans="1:72" ht="13" customHeight="1" x14ac:dyDescent="0.35">
      <c r="A78" s="64"/>
      <c r="B78" s="64"/>
      <c r="C78" s="64"/>
      <c r="E78" s="241" t="str">
        <f t="shared" si="11"/>
        <v/>
      </c>
      <c r="F78" s="242"/>
      <c r="G78" s="209">
        <v>1</v>
      </c>
      <c r="H78" s="210"/>
      <c r="I78" s="211"/>
      <c r="J78" s="212" t="str" cm="1">
        <f t="array" ref="J78">IF(NOT(ISBLANK($R78)),_xlfn._xlws.FILTER('Course lists'!$I$3:$I$100,'Course lists'!$J$3:$J$100=$R78,""),"")</f>
        <v/>
      </c>
      <c r="K78" s="213"/>
      <c r="L78" s="213"/>
      <c r="M78" s="213"/>
      <c r="N78" s="213"/>
      <c r="O78" s="213"/>
      <c r="P78" s="213"/>
      <c r="Q78" s="214"/>
      <c r="R78" s="206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8"/>
      <c r="BA78" s="113"/>
      <c r="BB78" s="113" t="str" cm="1">
        <f t="array" ref="BB78">IF(NOT(ISBLANK($R78)),_xlfn._xlws.FILTER('Course lists'!$K$3:$K$100,'Course lists'!$J$3:$J$100=$R78,""),"")</f>
        <v/>
      </c>
      <c r="BC78" s="114"/>
      <c r="BD78" s="115" t="str" cm="1">
        <f t="array" ref="BD78">IF(NOT(ISBLANK($R78)),IF(_xlfn._xlws.FILTER('Course lists'!$L$3:$L$100,'Course lists'!$J$3:$J$100=$R78,"")=0,"",_xlfn._xlws.FILTER('Course lists'!$L$3:$L$100,'Course lists'!$J$3:$J$100=$R78,"")),"")</f>
        <v/>
      </c>
      <c r="BE78" s="115" t="str" cm="1">
        <f t="array" ref="BE78">IF(NOT(ISBLANK($R78)),IF(_xlfn._xlws.FILTER('Course lists'!$M$3:$M$100,'Course lists'!$J$3:$J$100=$R78,"")=0,"",_xlfn._xlws.FILTER('Course lists'!$M$3:$M$100,'Course lists'!$J$3:$J$100=$R78,"")),"")</f>
        <v/>
      </c>
      <c r="BF78" s="115" t="str" cm="1">
        <f t="array" ref="BF78">IF(NOT(ISBLANK($R78)),IF(_xlfn._xlws.FILTER('Course lists'!$N$3:$N$100,'Course lists'!$J$3:$J$100=$R78,"")=0,"",_xlfn._xlws.FILTER('Course lists'!$N$3:$N$100,'Course lists'!$J$3:$J$100=$R78,"")),"")</f>
        <v/>
      </c>
      <c r="BG78" s="115" t="str" cm="1">
        <f t="array" ref="BG78">IF(NOT(ISBLANK($R78)),IF(_xlfn._xlws.FILTER('Course lists'!$O$3:$O$100,'Course lists'!$J$3:$J$100=$R78,"")=0,"",_xlfn._xlws.FILTER('Course lists'!$O$3:$O$100,'Course lists'!$J$3:$J$100=$R78,"")),"")</f>
        <v/>
      </c>
      <c r="BI78" s="171">
        <v>1</v>
      </c>
      <c r="BJ78" s="171"/>
      <c r="BK78" s="172" t="b">
        <f t="shared" si="5"/>
        <v>0</v>
      </c>
      <c r="BL78" s="172">
        <f t="shared" si="6"/>
        <v>0</v>
      </c>
      <c r="BM78" s="172">
        <f t="shared" si="7"/>
        <v>0</v>
      </c>
      <c r="BN78" s="172">
        <f t="shared" si="8"/>
        <v>0</v>
      </c>
      <c r="BO78" s="172">
        <f t="shared" si="9"/>
        <v>0</v>
      </c>
      <c r="BP78" s="171"/>
      <c r="BQ78" s="171"/>
      <c r="BR78" s="172" t="b" cm="1">
        <f t="array" ref="BR78">ISNUMBER(SEARCH("SC",IF(NOT(ISBLANK($R78)),_xlfn._xlws.FILTER('Course lists'!$I$3:$I$100,'Course lists'!$J$3:$J$100=$R78,""),"")))</f>
        <v>0</v>
      </c>
      <c r="BS78" s="167"/>
      <c r="BT78" s="167"/>
    </row>
    <row r="79" spans="1:72" ht="13" customHeight="1" x14ac:dyDescent="0.35">
      <c r="A79" s="64"/>
      <c r="B79" s="64"/>
      <c r="C79" s="64"/>
      <c r="E79" s="259" t="str">
        <f t="shared" si="11"/>
        <v/>
      </c>
      <c r="F79" s="260"/>
      <c r="G79" s="261">
        <v>1</v>
      </c>
      <c r="H79" s="262"/>
      <c r="I79" s="263"/>
      <c r="J79" s="203" t="str" cm="1">
        <f t="array" ref="J79">IF(NOT(ISBLANK($R79)),_xlfn._xlws.FILTER('Course lists'!$I$3:$I$100,'Course lists'!$J$3:$J$100=$R79,""),"")</f>
        <v/>
      </c>
      <c r="K79" s="204"/>
      <c r="L79" s="204"/>
      <c r="M79" s="204"/>
      <c r="N79" s="204"/>
      <c r="O79" s="204"/>
      <c r="P79" s="204"/>
      <c r="Q79" s="205"/>
      <c r="R79" s="233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5"/>
      <c r="BA79" s="131"/>
      <c r="BB79" s="131" t="str" cm="1">
        <f t="array" ref="BB79">IF(NOT(ISBLANK($R79)),_xlfn._xlws.FILTER('Course lists'!$K$3:$K$100,'Course lists'!$J$3:$J$100=$R79,""),"")</f>
        <v/>
      </c>
      <c r="BC79" s="132"/>
      <c r="BD79" s="133" t="str" cm="1">
        <f t="array" ref="BD79">IF(NOT(ISBLANK($R79)),IF(_xlfn._xlws.FILTER('Course lists'!$L$3:$L$100,'Course lists'!$J$3:$J$100=$R79,"")=0,"",_xlfn._xlws.FILTER('Course lists'!$L$3:$L$100,'Course lists'!$J$3:$J$100=$R79,"")),"")</f>
        <v/>
      </c>
      <c r="BE79" s="133" t="str" cm="1">
        <f t="array" ref="BE79">IF(NOT(ISBLANK($R79)),IF(_xlfn._xlws.FILTER('Course lists'!$M$3:$M$100,'Course lists'!$J$3:$J$100=$R79,"")=0,"",_xlfn._xlws.FILTER('Course lists'!$M$3:$M$100,'Course lists'!$J$3:$J$100=$R79,"")),"")</f>
        <v/>
      </c>
      <c r="BF79" s="133" t="str" cm="1">
        <f t="array" ref="BF79">IF(NOT(ISBLANK($R79)),IF(_xlfn._xlws.FILTER('Course lists'!$N$3:$N$100,'Course lists'!$J$3:$J$100=$R79,"")=0,"",_xlfn._xlws.FILTER('Course lists'!$N$3:$N$100,'Course lists'!$J$3:$J$100=$R79,"")),"")</f>
        <v/>
      </c>
      <c r="BG79" s="133" t="str" cm="1">
        <f t="array" ref="BG79">IF(NOT(ISBLANK($R79)),IF(_xlfn._xlws.FILTER('Course lists'!$O$3:$O$100,'Course lists'!$J$3:$J$100=$R79,"")=0,"",_xlfn._xlws.FILTER('Course lists'!$O$3:$O$100,'Course lists'!$J$3:$J$100=$R79,"")),"")</f>
        <v/>
      </c>
      <c r="BI79" s="171">
        <v>1</v>
      </c>
      <c r="BJ79" s="171"/>
      <c r="BK79" s="172" t="b">
        <f t="shared" si="5"/>
        <v>0</v>
      </c>
      <c r="BL79" s="172">
        <f t="shared" si="6"/>
        <v>0</v>
      </c>
      <c r="BM79" s="172">
        <f t="shared" si="7"/>
        <v>0</v>
      </c>
      <c r="BN79" s="172">
        <f t="shared" si="8"/>
        <v>0</v>
      </c>
      <c r="BO79" s="172">
        <f t="shared" si="9"/>
        <v>0</v>
      </c>
      <c r="BP79" s="171"/>
      <c r="BQ79" s="171"/>
      <c r="BR79" s="172" t="b" cm="1">
        <f t="array" ref="BR79">ISNUMBER(SEARCH("SC",IF(NOT(ISBLANK($R79)),_xlfn._xlws.FILTER('Course lists'!$I$3:$I$100,'Course lists'!$J$3:$J$100=$R79,""),"")))</f>
        <v>0</v>
      </c>
      <c r="BS79" s="167"/>
      <c r="BT79" s="167"/>
    </row>
    <row r="80" spans="1:72" ht="13" customHeight="1" x14ac:dyDescent="0.35">
      <c r="A80" s="64"/>
      <c r="B80" s="64"/>
      <c r="C80" s="64"/>
      <c r="D80" s="76"/>
      <c r="E80" s="241" t="str">
        <f t="shared" si="11"/>
        <v/>
      </c>
      <c r="F80" s="242"/>
      <c r="G80" s="209">
        <v>1</v>
      </c>
      <c r="H80" s="210"/>
      <c r="I80" s="211"/>
      <c r="J80" s="212" t="str" cm="1">
        <f t="array" ref="J80">IF(NOT(ISBLANK($R80)),_xlfn._xlws.FILTER('Course lists'!$I$3:$I$100,'Course lists'!$J$3:$J$100=$R80,""),"")</f>
        <v/>
      </c>
      <c r="K80" s="213"/>
      <c r="L80" s="213"/>
      <c r="M80" s="213"/>
      <c r="N80" s="213"/>
      <c r="O80" s="213"/>
      <c r="P80" s="213"/>
      <c r="Q80" s="214"/>
      <c r="R80" s="206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8"/>
      <c r="BA80" s="113"/>
      <c r="BB80" s="113" t="str" cm="1">
        <f t="array" ref="BB80">IF(NOT(ISBLANK($R80)),_xlfn._xlws.FILTER('Course lists'!$K$3:$K$100,'Course lists'!$J$3:$J$100=$R80,""),"")</f>
        <v/>
      </c>
      <c r="BC80" s="114"/>
      <c r="BD80" s="115" t="str" cm="1">
        <f t="array" ref="BD80">IF(NOT(ISBLANK($R80)),IF(_xlfn._xlws.FILTER('Course lists'!$L$3:$L$100,'Course lists'!$J$3:$J$100=$R80,"")=0,"",_xlfn._xlws.FILTER('Course lists'!$L$3:$L$100,'Course lists'!$J$3:$J$100=$R80,"")),"")</f>
        <v/>
      </c>
      <c r="BE80" s="115" t="str" cm="1">
        <f t="array" ref="BE80">IF(NOT(ISBLANK($R80)),IF(_xlfn._xlws.FILTER('Course lists'!$M$3:$M$100,'Course lists'!$J$3:$J$100=$R80,"")=0,"",_xlfn._xlws.FILTER('Course lists'!$M$3:$M$100,'Course lists'!$J$3:$J$100=$R80,"")),"")</f>
        <v/>
      </c>
      <c r="BF80" s="115" t="str" cm="1">
        <f t="array" ref="BF80">IF(NOT(ISBLANK($R80)),IF(_xlfn._xlws.FILTER('Course lists'!$N$3:$N$100,'Course lists'!$J$3:$J$100=$R80,"")=0,"",_xlfn._xlws.FILTER('Course lists'!$N$3:$N$100,'Course lists'!$J$3:$J$100=$R80,"")),"")</f>
        <v/>
      </c>
      <c r="BG80" s="115" t="str" cm="1">
        <f t="array" ref="BG80">IF(NOT(ISBLANK($R80)),IF(_xlfn._xlws.FILTER('Course lists'!$O$3:$O$100,'Course lists'!$J$3:$J$100=$R80,"")=0,"",_xlfn._xlws.FILTER('Course lists'!$O$3:$O$100,'Course lists'!$J$3:$J$100=$R80,"")),"")</f>
        <v/>
      </c>
      <c r="BH80" s="76"/>
      <c r="BI80" s="171">
        <v>1</v>
      </c>
      <c r="BJ80" s="171"/>
      <c r="BK80" s="172" t="b">
        <f t="shared" si="5"/>
        <v>0</v>
      </c>
      <c r="BL80" s="172">
        <f t="shared" si="6"/>
        <v>0</v>
      </c>
      <c r="BM80" s="172">
        <f t="shared" si="7"/>
        <v>0</v>
      </c>
      <c r="BN80" s="172">
        <f t="shared" si="8"/>
        <v>0</v>
      </c>
      <c r="BO80" s="172">
        <f t="shared" si="9"/>
        <v>0</v>
      </c>
      <c r="BP80" s="171"/>
      <c r="BQ80" s="171"/>
      <c r="BR80" s="172" t="b" cm="1">
        <f t="array" ref="BR80">ISNUMBER(SEARCH("SC",IF(NOT(ISBLANK($R80)),_xlfn._xlws.FILTER('Course lists'!$I$3:$I$100,'Course lists'!$J$3:$J$100=$R80,""),"")))</f>
        <v>0</v>
      </c>
      <c r="BS80" s="167"/>
      <c r="BT80" s="167"/>
    </row>
    <row r="81" spans="1:72" ht="13" customHeight="1" x14ac:dyDescent="0.35">
      <c r="A81" s="64"/>
      <c r="B81" s="64"/>
      <c r="C81" s="64"/>
      <c r="E81" s="241" t="str">
        <f t="shared" si="11"/>
        <v/>
      </c>
      <c r="F81" s="242"/>
      <c r="G81" s="209">
        <v>1</v>
      </c>
      <c r="H81" s="210"/>
      <c r="I81" s="211"/>
      <c r="J81" s="212" t="str" cm="1">
        <f t="array" ref="J81">IF(NOT(ISBLANK($R81)),_xlfn._xlws.FILTER('Course lists'!$I$3:$I$100,'Course lists'!$J$3:$J$100=$R81,""),"")</f>
        <v/>
      </c>
      <c r="K81" s="213"/>
      <c r="L81" s="213"/>
      <c r="M81" s="213"/>
      <c r="N81" s="213"/>
      <c r="O81" s="213"/>
      <c r="P81" s="213"/>
      <c r="Q81" s="214"/>
      <c r="R81" s="206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8"/>
      <c r="BA81" s="113"/>
      <c r="BB81" s="113" t="str" cm="1">
        <f t="array" ref="BB81">IF(NOT(ISBLANK($R81)),_xlfn._xlws.FILTER('Course lists'!$K$3:$K$100,'Course lists'!$J$3:$J$100=$R81,""),"")</f>
        <v/>
      </c>
      <c r="BC81" s="114"/>
      <c r="BD81" s="115" t="str" cm="1">
        <f t="array" ref="BD81">IF(NOT(ISBLANK($R81)),IF(_xlfn._xlws.FILTER('Course lists'!$L$3:$L$100,'Course lists'!$J$3:$J$100=$R81,"")=0,"",_xlfn._xlws.FILTER('Course lists'!$L$3:$L$100,'Course lists'!$J$3:$J$100=$R81,"")),"")</f>
        <v/>
      </c>
      <c r="BE81" s="115" t="str" cm="1">
        <f t="array" ref="BE81">IF(NOT(ISBLANK($R81)),IF(_xlfn._xlws.FILTER('Course lists'!$M$3:$M$100,'Course lists'!$J$3:$J$100=$R81,"")=0,"",_xlfn._xlws.FILTER('Course lists'!$M$3:$M$100,'Course lists'!$J$3:$J$100=$R81,"")),"")</f>
        <v/>
      </c>
      <c r="BF81" s="115" t="str" cm="1">
        <f t="array" ref="BF81">IF(NOT(ISBLANK($R81)),IF(_xlfn._xlws.FILTER('Course lists'!$N$3:$N$100,'Course lists'!$J$3:$J$100=$R81,"")=0,"",_xlfn._xlws.FILTER('Course lists'!$N$3:$N$100,'Course lists'!$J$3:$J$100=$R81,"")),"")</f>
        <v/>
      </c>
      <c r="BG81" s="115" t="str" cm="1">
        <f t="array" ref="BG81">IF(NOT(ISBLANK($R81)),IF(_xlfn._xlws.FILTER('Course lists'!$O$3:$O$100,'Course lists'!$J$3:$J$100=$R81,"")=0,"",_xlfn._xlws.FILTER('Course lists'!$O$3:$O$100,'Course lists'!$J$3:$J$100=$R81,"")),"")</f>
        <v/>
      </c>
      <c r="BI81" s="171">
        <v>1</v>
      </c>
      <c r="BJ81" s="171"/>
      <c r="BK81" s="172" t="b">
        <f t="shared" si="5"/>
        <v>0</v>
      </c>
      <c r="BL81" s="172">
        <f t="shared" ref="BL81:BL85" si="12">IF(AND($BK81,$BD81&lt;&gt;""),$BB81/(COUNTIF($BD81:$BG81,"&gt;""")+COUNT($BD81:$BG81)),0)</f>
        <v>0</v>
      </c>
      <c r="BM81" s="172">
        <f t="shared" ref="BM81:BM85" si="13">IF(AND($BK81,$BE81&lt;&gt;""),$BB81/(COUNTIF($BD81:$BG81,"&gt;""")+COUNT($BD81:$BG81)),0)</f>
        <v>0</v>
      </c>
      <c r="BN81" s="172">
        <f t="shared" ref="BN81:BN85" si="14">IF(AND($BK81,$BF81&lt;&gt;""),$BB81/(COUNTIF($BD81:$BG81,"&gt;""")+COUNT($BD81:$BG81)),0)</f>
        <v>0</v>
      </c>
      <c r="BO81" s="172">
        <f t="shared" ref="BO81:BO85" si="15">IF(AND($BK81,$BG81&lt;&gt;""),$BB81/(COUNTIF($BD81:$BG81,"&gt;""")+COUNT($BD81:$BG81)),0)</f>
        <v>0</v>
      </c>
      <c r="BP81" s="171"/>
      <c r="BQ81" s="171"/>
      <c r="BR81" s="172" t="b" cm="1">
        <f t="array" ref="BR81">ISNUMBER(SEARCH("SC",IF(NOT(ISBLANK($R81)),_xlfn._xlws.FILTER('Course lists'!$I$3:$I$100,'Course lists'!$J$3:$J$100=$R81,""),"")))</f>
        <v>0</v>
      </c>
      <c r="BS81" s="167"/>
      <c r="BT81" s="167"/>
    </row>
    <row r="82" spans="1:72" ht="13" customHeight="1" x14ac:dyDescent="0.35">
      <c r="A82" s="64"/>
      <c r="B82" s="64"/>
      <c r="C82" s="64"/>
      <c r="E82" s="241" t="str">
        <f t="shared" si="11"/>
        <v/>
      </c>
      <c r="F82" s="242"/>
      <c r="G82" s="209">
        <v>1</v>
      </c>
      <c r="H82" s="210"/>
      <c r="I82" s="211"/>
      <c r="J82" s="212" t="str" cm="1">
        <f t="array" ref="J82">IF(NOT(ISBLANK($R82)),_xlfn._xlws.FILTER('Course lists'!$I$3:$I$100,'Course lists'!$J$3:$J$100=$R82,""),"")</f>
        <v/>
      </c>
      <c r="K82" s="213"/>
      <c r="L82" s="213"/>
      <c r="M82" s="213"/>
      <c r="N82" s="213"/>
      <c r="O82" s="213"/>
      <c r="P82" s="213"/>
      <c r="Q82" s="214"/>
      <c r="R82" s="206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8"/>
      <c r="BA82" s="113"/>
      <c r="BB82" s="113" t="str" cm="1">
        <f t="array" ref="BB82">IF(NOT(ISBLANK($R82)),_xlfn._xlws.FILTER('Course lists'!$K$3:$K$100,'Course lists'!$J$3:$J$100=$R82,""),"")</f>
        <v/>
      </c>
      <c r="BC82" s="114"/>
      <c r="BD82" s="115" t="str" cm="1">
        <f t="array" ref="BD82">IF(NOT(ISBLANK($R82)),IF(_xlfn._xlws.FILTER('Course lists'!$L$3:$L$100,'Course lists'!$J$3:$J$100=$R82,"")=0,"",_xlfn._xlws.FILTER('Course lists'!$L$3:$L$100,'Course lists'!$J$3:$J$100=$R82,"")),"")</f>
        <v/>
      </c>
      <c r="BE82" s="115" t="str" cm="1">
        <f t="array" ref="BE82">IF(NOT(ISBLANK($R82)),IF(_xlfn._xlws.FILTER('Course lists'!$M$3:$M$100,'Course lists'!$J$3:$J$100=$R82,"")=0,"",_xlfn._xlws.FILTER('Course lists'!$M$3:$M$100,'Course lists'!$J$3:$J$100=$R82,"")),"")</f>
        <v/>
      </c>
      <c r="BF82" s="115" t="str" cm="1">
        <f t="array" ref="BF82">IF(NOT(ISBLANK($R82)),IF(_xlfn._xlws.FILTER('Course lists'!$N$3:$N$100,'Course lists'!$J$3:$J$100=$R82,"")=0,"",_xlfn._xlws.FILTER('Course lists'!$N$3:$N$100,'Course lists'!$J$3:$J$100=$R82,"")),"")</f>
        <v/>
      </c>
      <c r="BG82" s="115" t="str" cm="1">
        <f t="array" ref="BG82">IF(NOT(ISBLANK($R82)),IF(_xlfn._xlws.FILTER('Course lists'!$O$3:$O$100,'Course lists'!$J$3:$J$100=$R82,"")=0,"",_xlfn._xlws.FILTER('Course lists'!$O$3:$O$100,'Course lists'!$J$3:$J$100=$R82,"")),"")</f>
        <v/>
      </c>
      <c r="BI82" s="171">
        <v>1</v>
      </c>
      <c r="BJ82" s="171"/>
      <c r="BK82" s="172" t="b">
        <f t="shared" si="5"/>
        <v>0</v>
      </c>
      <c r="BL82" s="172">
        <f t="shared" si="12"/>
        <v>0</v>
      </c>
      <c r="BM82" s="172">
        <f t="shared" si="13"/>
        <v>0</v>
      </c>
      <c r="BN82" s="172">
        <f t="shared" si="14"/>
        <v>0</v>
      </c>
      <c r="BO82" s="172">
        <f t="shared" si="15"/>
        <v>0</v>
      </c>
      <c r="BP82" s="171"/>
      <c r="BQ82" s="171"/>
      <c r="BR82" s="172" t="b" cm="1">
        <f t="array" ref="BR82">ISNUMBER(SEARCH("SC",IF(NOT(ISBLANK($R82)),_xlfn._xlws.FILTER('Course lists'!$I$3:$I$100,'Course lists'!$J$3:$J$100=$R82,""),"")))</f>
        <v>0</v>
      </c>
      <c r="BS82" s="167"/>
      <c r="BT82" s="167"/>
    </row>
    <row r="83" spans="1:72" ht="13" customHeight="1" x14ac:dyDescent="0.35">
      <c r="A83" s="64"/>
      <c r="B83" s="64"/>
      <c r="C83" s="64"/>
      <c r="E83" s="241" t="str">
        <f t="shared" si="11"/>
        <v/>
      </c>
      <c r="F83" s="242"/>
      <c r="G83" s="209">
        <v>1</v>
      </c>
      <c r="H83" s="210"/>
      <c r="I83" s="211"/>
      <c r="J83" s="212" t="str" cm="1">
        <f t="array" ref="J83">IF(NOT(ISBLANK($R83)),_xlfn._xlws.FILTER('Course lists'!$I$3:$I$100,'Course lists'!$J$3:$J$100=$R83,""),"")</f>
        <v/>
      </c>
      <c r="K83" s="213"/>
      <c r="L83" s="213"/>
      <c r="M83" s="213"/>
      <c r="N83" s="213"/>
      <c r="O83" s="213"/>
      <c r="P83" s="213"/>
      <c r="Q83" s="214"/>
      <c r="R83" s="206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8"/>
      <c r="BA83" s="113"/>
      <c r="BB83" s="113" t="str" cm="1">
        <f t="array" ref="BB83">IF(NOT(ISBLANK($R83)),_xlfn._xlws.FILTER('Course lists'!$K$3:$K$100,'Course lists'!$J$3:$J$100=$R83,""),"")</f>
        <v/>
      </c>
      <c r="BC83" s="114"/>
      <c r="BD83" s="115" t="str" cm="1">
        <f t="array" ref="BD83">IF(NOT(ISBLANK($R83)),IF(_xlfn._xlws.FILTER('Course lists'!$L$3:$L$100,'Course lists'!$J$3:$J$100=$R83,"")=0,"",_xlfn._xlws.FILTER('Course lists'!$L$3:$L$100,'Course lists'!$J$3:$J$100=$R83,"")),"")</f>
        <v/>
      </c>
      <c r="BE83" s="115" t="str" cm="1">
        <f t="array" ref="BE83">IF(NOT(ISBLANK($R83)),IF(_xlfn._xlws.FILTER('Course lists'!$M$3:$M$100,'Course lists'!$J$3:$J$100=$R83,"")=0,"",_xlfn._xlws.FILTER('Course lists'!$M$3:$M$100,'Course lists'!$J$3:$J$100=$R83,"")),"")</f>
        <v/>
      </c>
      <c r="BF83" s="115" t="str" cm="1">
        <f t="array" ref="BF83">IF(NOT(ISBLANK($R83)),IF(_xlfn._xlws.FILTER('Course lists'!$N$3:$N$100,'Course lists'!$J$3:$J$100=$R83,"")=0,"",_xlfn._xlws.FILTER('Course lists'!$N$3:$N$100,'Course lists'!$J$3:$J$100=$R83,"")),"")</f>
        <v/>
      </c>
      <c r="BG83" s="115" t="str" cm="1">
        <f t="array" ref="BG83">IF(NOT(ISBLANK($R83)),IF(_xlfn._xlws.FILTER('Course lists'!$O$3:$O$100,'Course lists'!$J$3:$J$100=$R83,"")=0,"",_xlfn._xlws.FILTER('Course lists'!$O$3:$O$100,'Course lists'!$J$3:$J$100=$R83,"")),"")</f>
        <v/>
      </c>
      <c r="BI83" s="171">
        <v>1</v>
      </c>
      <c r="BJ83" s="171"/>
      <c r="BK83" s="172" t="b">
        <f t="shared" si="5"/>
        <v>0</v>
      </c>
      <c r="BL83" s="172">
        <f t="shared" si="12"/>
        <v>0</v>
      </c>
      <c r="BM83" s="172">
        <f t="shared" si="13"/>
        <v>0</v>
      </c>
      <c r="BN83" s="172">
        <f t="shared" si="14"/>
        <v>0</v>
      </c>
      <c r="BO83" s="172">
        <f t="shared" si="15"/>
        <v>0</v>
      </c>
      <c r="BP83" s="171"/>
      <c r="BQ83" s="171"/>
      <c r="BR83" s="172" t="b" cm="1">
        <f t="array" ref="BR83">ISNUMBER(SEARCH("SC",IF(NOT(ISBLANK($R83)),_xlfn._xlws.FILTER('Course lists'!$I$3:$I$100,'Course lists'!$J$3:$J$100=$R83,""),"")))</f>
        <v>0</v>
      </c>
      <c r="BS83" s="167"/>
      <c r="BT83" s="167"/>
    </row>
    <row r="84" spans="1:72" ht="13" customHeight="1" x14ac:dyDescent="0.35">
      <c r="A84" s="116"/>
      <c r="B84" s="64"/>
      <c r="C84" s="64"/>
      <c r="D84" s="84"/>
      <c r="E84" s="241" t="str">
        <f t="shared" si="11"/>
        <v/>
      </c>
      <c r="F84" s="242"/>
      <c r="G84" s="209">
        <v>1</v>
      </c>
      <c r="H84" s="210"/>
      <c r="I84" s="211"/>
      <c r="J84" s="212" t="str" cm="1">
        <f t="array" ref="J84">IF(NOT(ISBLANK($R84)),_xlfn._xlws.FILTER('Course lists'!$I$3:$I$100,'Course lists'!$J$3:$J$100=$R84,""),"")</f>
        <v/>
      </c>
      <c r="K84" s="213"/>
      <c r="L84" s="213"/>
      <c r="M84" s="213"/>
      <c r="N84" s="213"/>
      <c r="O84" s="213"/>
      <c r="P84" s="213"/>
      <c r="Q84" s="214"/>
      <c r="R84" s="206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8"/>
      <c r="BA84" s="113"/>
      <c r="BB84" s="113" t="str" cm="1">
        <f t="array" ref="BB84">IF(NOT(ISBLANK($R84)),_xlfn._xlws.FILTER('Course lists'!$K$3:$K$100,'Course lists'!$J$3:$J$100=$R84,""),"")</f>
        <v/>
      </c>
      <c r="BC84" s="114"/>
      <c r="BD84" s="115" t="str" cm="1">
        <f t="array" ref="BD84">IF(NOT(ISBLANK($R84)),IF(_xlfn._xlws.FILTER('Course lists'!$L$3:$L$100,'Course lists'!$J$3:$J$100=$R84,"")=0,"",_xlfn._xlws.FILTER('Course lists'!$L$3:$L$100,'Course lists'!$J$3:$J$100=$R84,"")),"")</f>
        <v/>
      </c>
      <c r="BE84" s="115" t="str" cm="1">
        <f t="array" ref="BE84">IF(NOT(ISBLANK($R84)),IF(_xlfn._xlws.FILTER('Course lists'!$M$3:$M$100,'Course lists'!$J$3:$J$100=$R84,"")=0,"",_xlfn._xlws.FILTER('Course lists'!$M$3:$M$100,'Course lists'!$J$3:$J$100=$R84,"")),"")</f>
        <v/>
      </c>
      <c r="BF84" s="115" t="str" cm="1">
        <f t="array" ref="BF84">IF(NOT(ISBLANK($R84)),IF(_xlfn._xlws.FILTER('Course lists'!$N$3:$N$100,'Course lists'!$J$3:$J$100=$R84,"")=0,"",_xlfn._xlws.FILTER('Course lists'!$N$3:$N$100,'Course lists'!$J$3:$J$100=$R84,"")),"")</f>
        <v/>
      </c>
      <c r="BG84" s="115" t="str" cm="1">
        <f t="array" ref="BG84">IF(NOT(ISBLANK($R84)),IF(_xlfn._xlws.FILTER('Course lists'!$O$3:$O$100,'Course lists'!$J$3:$J$100=$R84,"")=0,"",_xlfn._xlws.FILTER('Course lists'!$O$3:$O$100,'Course lists'!$J$3:$J$100=$R84,"")),"")</f>
        <v/>
      </c>
      <c r="BH84" s="84"/>
      <c r="BI84" s="171">
        <v>1</v>
      </c>
      <c r="BJ84" s="171"/>
      <c r="BK84" s="172" t="b">
        <f t="shared" si="5"/>
        <v>0</v>
      </c>
      <c r="BL84" s="172">
        <f t="shared" si="12"/>
        <v>0</v>
      </c>
      <c r="BM84" s="172">
        <f t="shared" si="13"/>
        <v>0</v>
      </c>
      <c r="BN84" s="172">
        <f t="shared" si="14"/>
        <v>0</v>
      </c>
      <c r="BO84" s="172">
        <f t="shared" si="15"/>
        <v>0</v>
      </c>
      <c r="BP84" s="171"/>
      <c r="BQ84" s="171"/>
      <c r="BR84" s="172" t="b" cm="1">
        <f t="array" ref="BR84">ISNUMBER(SEARCH("SC",IF(NOT(ISBLANK($R84)),_xlfn._xlws.FILTER('Course lists'!$I$3:$I$100,'Course lists'!$J$3:$J$100=$R84,""),"")))</f>
        <v>0</v>
      </c>
      <c r="BS84" s="167"/>
      <c r="BT84" s="167"/>
    </row>
    <row r="85" spans="1:72" ht="13" customHeight="1" x14ac:dyDescent="0.35">
      <c r="A85" s="64"/>
      <c r="B85" s="64"/>
      <c r="C85" s="64"/>
      <c r="E85" s="241" t="str">
        <f t="shared" si="11"/>
        <v/>
      </c>
      <c r="F85" s="242"/>
      <c r="G85" s="310">
        <v>1</v>
      </c>
      <c r="H85" s="311"/>
      <c r="I85" s="312"/>
      <c r="J85" s="212" t="str" cm="1">
        <f t="array" ref="J85">IF(NOT(ISBLANK($R85)),_xlfn._xlws.FILTER('Course lists'!$I$3:$I$100,'Course lists'!$J$3:$J$100=$R85,""),"")</f>
        <v/>
      </c>
      <c r="K85" s="213"/>
      <c r="L85" s="213"/>
      <c r="M85" s="213"/>
      <c r="N85" s="213"/>
      <c r="O85" s="213"/>
      <c r="P85" s="213"/>
      <c r="Q85" s="214"/>
      <c r="R85" s="224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6"/>
      <c r="BA85" s="113"/>
      <c r="BB85" s="113" t="str" cm="1">
        <f t="array" ref="BB85">IF(NOT(ISBLANK($R85)),_xlfn._xlws.FILTER('Course lists'!$K$3:$K$100,'Course lists'!$J$3:$J$100=$R85,""),"")</f>
        <v/>
      </c>
      <c r="BC85" s="114"/>
      <c r="BD85" s="115" t="str" cm="1">
        <f t="array" ref="BD85">IF(NOT(ISBLANK($R85)),IF(_xlfn._xlws.FILTER('Course lists'!$L$3:$L$100,'Course lists'!$J$3:$J$100=$R85,"")=0,"",_xlfn._xlws.FILTER('Course lists'!$L$3:$L$100,'Course lists'!$J$3:$J$100=$R85,"")),"")</f>
        <v/>
      </c>
      <c r="BE85" s="115" t="str" cm="1">
        <f t="array" ref="BE85">IF(NOT(ISBLANK($R85)),IF(_xlfn._xlws.FILTER('Course lists'!$M$3:$M$100,'Course lists'!$J$3:$J$100=$R85,"")=0,"",_xlfn._xlws.FILTER('Course lists'!$M$3:$M$100,'Course lists'!$J$3:$J$100=$R85,"")),"")</f>
        <v/>
      </c>
      <c r="BF85" s="115" t="str" cm="1">
        <f t="array" ref="BF85">IF(NOT(ISBLANK($R85)),IF(_xlfn._xlws.FILTER('Course lists'!$N$3:$N$100,'Course lists'!$J$3:$J$100=$R85,"")=0,"",_xlfn._xlws.FILTER('Course lists'!$N$3:$N$100,'Course lists'!$J$3:$J$100=$R85,"")),"")</f>
        <v/>
      </c>
      <c r="BG85" s="115" t="str" cm="1">
        <f t="array" ref="BG85">IF(NOT(ISBLANK($R85)),IF(_xlfn._xlws.FILTER('Course lists'!$O$3:$O$100,'Course lists'!$J$3:$J$100=$R85,"")=0,"",_xlfn._xlws.FILTER('Course lists'!$O$3:$O$100,'Course lists'!$J$3:$J$100=$R85,"")),"")</f>
        <v/>
      </c>
      <c r="BI85" s="171">
        <v>1</v>
      </c>
      <c r="BJ85" s="171"/>
      <c r="BK85" s="172" t="b">
        <f t="shared" si="5"/>
        <v>0</v>
      </c>
      <c r="BL85" s="172">
        <f t="shared" si="12"/>
        <v>0</v>
      </c>
      <c r="BM85" s="172">
        <f t="shared" si="13"/>
        <v>0</v>
      </c>
      <c r="BN85" s="172">
        <f t="shared" si="14"/>
        <v>0</v>
      </c>
      <c r="BO85" s="172">
        <f t="shared" si="15"/>
        <v>0</v>
      </c>
      <c r="BP85" s="171"/>
      <c r="BQ85" s="171"/>
      <c r="BR85" s="172" t="b" cm="1">
        <f t="array" ref="BR85">ISNUMBER(SEARCH("SC",IF(NOT(ISBLANK($R85)),_xlfn._xlws.FILTER('Course lists'!$I$3:$I$100,'Course lists'!$J$3:$J$100=$R85,""),"")))</f>
        <v>0</v>
      </c>
      <c r="BS85" s="167"/>
      <c r="BT85" s="167"/>
    </row>
    <row r="86" spans="1:72" ht="13" customHeight="1" x14ac:dyDescent="0.35">
      <c r="A86" s="64"/>
      <c r="B86" s="64"/>
      <c r="C86" s="64"/>
      <c r="E86" s="6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86" t="s">
        <v>58</v>
      </c>
      <c r="BA86" s="227">
        <f>SUMIF($BK70:$BK85,TRUE,BB70:BB85)</f>
        <v>0</v>
      </c>
      <c r="BB86" s="227"/>
      <c r="BC86" s="227"/>
      <c r="BD86" s="87"/>
      <c r="BE86" s="87"/>
      <c r="BF86" s="87"/>
      <c r="BG86" s="87"/>
      <c r="BI86" s="171"/>
      <c r="BJ86" s="171"/>
      <c r="BK86" s="172"/>
      <c r="BL86" s="172"/>
      <c r="BM86" s="172"/>
      <c r="BN86" s="172"/>
      <c r="BO86" s="172"/>
      <c r="BP86" s="171"/>
      <c r="BQ86" s="171"/>
      <c r="BR86" s="172"/>
      <c r="BS86" s="167"/>
      <c r="BT86" s="167"/>
    </row>
    <row r="87" spans="1:72" ht="13" customHeight="1" x14ac:dyDescent="0.35">
      <c r="A87" s="64"/>
      <c r="B87" s="64"/>
      <c r="C87" s="64"/>
      <c r="E87" s="88"/>
      <c r="F87" s="88"/>
      <c r="G87" s="89"/>
      <c r="H87" s="89"/>
      <c r="I87" s="89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90"/>
      <c r="BE87" s="90"/>
      <c r="BF87" s="90"/>
      <c r="BG87" s="90"/>
      <c r="BI87" s="171"/>
      <c r="BJ87" s="171"/>
      <c r="BK87" s="172"/>
      <c r="BL87" s="172"/>
      <c r="BM87" s="172"/>
      <c r="BN87" s="172"/>
      <c r="BO87" s="172"/>
      <c r="BP87" s="171"/>
      <c r="BQ87" s="171"/>
      <c r="BR87" s="172"/>
      <c r="BS87" s="167"/>
      <c r="BT87" s="167"/>
    </row>
    <row r="88" spans="1:72" ht="13" customHeight="1" x14ac:dyDescent="0.35">
      <c r="A88" s="64"/>
      <c r="B88" s="64"/>
      <c r="C88" s="64"/>
      <c r="D88" s="84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4"/>
      <c r="BI88" s="171"/>
      <c r="BJ88" s="171"/>
      <c r="BK88" s="172"/>
      <c r="BL88" s="172"/>
      <c r="BM88" s="172"/>
      <c r="BN88" s="172"/>
      <c r="BO88" s="172"/>
      <c r="BP88" s="171"/>
      <c r="BQ88" s="171"/>
      <c r="BR88" s="172"/>
      <c r="BS88" s="167"/>
      <c r="BT88" s="167"/>
    </row>
    <row r="89" spans="1:72" ht="13" customHeight="1" x14ac:dyDescent="0.35">
      <c r="A89" s="64"/>
      <c r="B89" s="116"/>
      <c r="C89" s="78"/>
      <c r="E89" s="82" t="s">
        <v>75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169" t="s">
        <v>76</v>
      </c>
      <c r="BA89" s="88"/>
      <c r="BB89" s="88"/>
      <c r="BC89" s="88"/>
      <c r="BD89" s="88"/>
      <c r="BE89" s="88"/>
      <c r="BF89" s="88"/>
      <c r="BG89" s="88"/>
      <c r="BI89" s="171"/>
      <c r="BJ89" s="171"/>
      <c r="BK89" s="172"/>
      <c r="BL89" s="172"/>
      <c r="BM89" s="172"/>
      <c r="BN89" s="172"/>
      <c r="BO89" s="172"/>
      <c r="BP89" s="171">
        <v>1</v>
      </c>
      <c r="BQ89" s="171" t="b">
        <f>BR89&lt;=BR90</f>
        <v>1</v>
      </c>
      <c r="BR89" s="172">
        <f>SUM(BA91:BC98)</f>
        <v>0</v>
      </c>
      <c r="BS89" s="167"/>
      <c r="BT89" s="167"/>
    </row>
    <row r="90" spans="1:72" ht="13" customHeight="1" x14ac:dyDescent="0.35">
      <c r="A90" s="64"/>
      <c r="B90" s="64"/>
      <c r="C90" s="78"/>
      <c r="E90" s="216" t="s">
        <v>33</v>
      </c>
      <c r="F90" s="216"/>
      <c r="G90" s="216" t="s">
        <v>34</v>
      </c>
      <c r="H90" s="216"/>
      <c r="I90" s="216"/>
      <c r="J90" s="215" t="s">
        <v>35</v>
      </c>
      <c r="K90" s="215"/>
      <c r="L90" s="215"/>
      <c r="M90" s="215"/>
      <c r="N90" s="215"/>
      <c r="O90" s="215"/>
      <c r="P90" s="215"/>
      <c r="Q90" s="215"/>
      <c r="R90" s="215" t="s">
        <v>36</v>
      </c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6" t="s">
        <v>37</v>
      </c>
      <c r="BB90" s="216"/>
      <c r="BC90" s="216"/>
      <c r="BD90" s="216" t="s">
        <v>38</v>
      </c>
      <c r="BE90" s="216"/>
      <c r="BF90" s="216"/>
      <c r="BG90" s="216"/>
      <c r="BI90" s="171" t="s">
        <v>77</v>
      </c>
      <c r="BJ90" s="171" t="s">
        <v>78</v>
      </c>
      <c r="BK90" s="171" t="s">
        <v>79</v>
      </c>
      <c r="BL90" s="172"/>
      <c r="BM90" s="172"/>
      <c r="BN90" s="172"/>
      <c r="BO90" s="172"/>
      <c r="BP90" s="171"/>
      <c r="BQ90" s="171"/>
      <c r="BR90" s="172" cm="1">
        <f t="array" ref="BR90">_xlfn.IFS($BK111,9,$BK112,6,$BK113,4,NOT(OR($BK111:$BK113)),4)</f>
        <v>4</v>
      </c>
      <c r="BS90" s="167"/>
      <c r="BT90" s="167"/>
    </row>
    <row r="91" spans="1:72" ht="13" customHeight="1" x14ac:dyDescent="0.35">
      <c r="A91" s="64"/>
      <c r="B91" s="64"/>
      <c r="C91" s="64"/>
      <c r="E91" s="288" t="str">
        <f t="shared" ref="E91:E98" si="16">IF(NOT(ISBLANK($J91)),"y","")</f>
        <v/>
      </c>
      <c r="F91" s="266"/>
      <c r="G91" s="364">
        <v>1</v>
      </c>
      <c r="H91" s="365"/>
      <c r="I91" s="365"/>
      <c r="J91" s="325"/>
      <c r="K91" s="325"/>
      <c r="L91" s="325"/>
      <c r="M91" s="325"/>
      <c r="N91" s="325"/>
      <c r="O91" s="325"/>
      <c r="P91" s="325"/>
      <c r="Q91" s="325"/>
      <c r="R91" s="326"/>
      <c r="S91" s="327"/>
      <c r="T91" s="327"/>
      <c r="U91" s="327"/>
      <c r="V91" s="327"/>
      <c r="W91" s="327"/>
      <c r="X91" s="327"/>
      <c r="Y91" s="327"/>
      <c r="Z91" s="327"/>
      <c r="AA91" s="327"/>
      <c r="AB91" s="327"/>
      <c r="AC91" s="327"/>
      <c r="AD91" s="327"/>
      <c r="AE91" s="327"/>
      <c r="AF91" s="327"/>
      <c r="AG91" s="327"/>
      <c r="AH91" s="327"/>
      <c r="AI91" s="327"/>
      <c r="AJ91" s="327"/>
      <c r="AK91" s="327"/>
      <c r="AL91" s="327"/>
      <c r="AM91" s="327"/>
      <c r="AN91" s="327"/>
      <c r="AO91" s="327"/>
      <c r="AP91" s="327"/>
      <c r="AQ91" s="327"/>
      <c r="AR91" s="327"/>
      <c r="AS91" s="327"/>
      <c r="AT91" s="327"/>
      <c r="AU91" s="327"/>
      <c r="AV91" s="327"/>
      <c r="AW91" s="327"/>
      <c r="AX91" s="327"/>
      <c r="AY91" s="327"/>
      <c r="AZ91" s="328"/>
      <c r="BA91" s="329"/>
      <c r="BB91" s="329"/>
      <c r="BC91" s="329"/>
      <c r="BD91" s="33"/>
      <c r="BE91" s="33"/>
      <c r="BF91" s="33"/>
      <c r="BG91" s="34"/>
      <c r="BI91" s="171" t="b">
        <f>NOT(OR(ISBLANK($G91),ISBLANK($J91),ISBLANK($R91),ISBLANK($BA91),COUNT($BD91:$BG91)=0))</f>
        <v>0</v>
      </c>
      <c r="BJ91" s="171" t="b">
        <f>OR(NOT($BK91),AND($BK91,$BI91))</f>
        <v>1</v>
      </c>
      <c r="BK91" s="171" t="b">
        <f>NOT(ISBLANK($J91))</f>
        <v>0</v>
      </c>
      <c r="BL91" s="172">
        <f>IF(AND($BK91,$BD91&lt;&gt;""),$BA91/(COUNTIF($BD91:$BG91,"&gt;""")+COUNT($BD91:$BG91)),0)</f>
        <v>0</v>
      </c>
      <c r="BM91" s="172">
        <f>IF(AND($BK91,$BE91&lt;&gt;""),$BA91/(COUNTIF($BD91:$BG91,"&gt;""")+COUNT($BD91:$BG91)),0)</f>
        <v>0</v>
      </c>
      <c r="BN91" s="172">
        <f>IF(AND($BK91,$BF91&lt;&gt;""),$BA91/(COUNTIF($BD91:$BG91,"&gt;""")+COUNT($BD91:$BG91)),0)</f>
        <v>0</v>
      </c>
      <c r="BO91" s="172">
        <f>IF(AND($BK91,$BG91&lt;&gt;""),$BA91/(COUNTIF($BD91:$BG91,"&gt;""")+COUNT($BD91:$BG91)),0)</f>
        <v>0</v>
      </c>
      <c r="BP91" s="171"/>
      <c r="BQ91" s="171"/>
      <c r="BR91" s="172"/>
      <c r="BS91" s="167"/>
      <c r="BT91" s="167"/>
    </row>
    <row r="92" spans="1:72" ht="13" customHeight="1" x14ac:dyDescent="0.35">
      <c r="A92" s="109"/>
      <c r="B92" s="109"/>
      <c r="C92" s="109"/>
      <c r="D92" s="84"/>
      <c r="E92" s="288" t="str">
        <f t="shared" si="16"/>
        <v/>
      </c>
      <c r="F92" s="266"/>
      <c r="G92" s="209">
        <v>1</v>
      </c>
      <c r="H92" s="210"/>
      <c r="I92" s="210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20"/>
      <c r="BB92" s="220"/>
      <c r="BC92" s="220"/>
      <c r="BD92" s="18"/>
      <c r="BE92" s="18"/>
      <c r="BF92" s="18"/>
      <c r="BG92" s="35"/>
      <c r="BH92" s="84"/>
      <c r="BI92" s="171" t="b">
        <f t="shared" ref="BI92:BI98" si="17">NOT(OR(ISBLANK($G92),ISBLANK($J92),ISBLANK($R92),ISBLANK($BA92),COUNT($BD92:$BG92)=0))</f>
        <v>0</v>
      </c>
      <c r="BJ92" s="171" t="b">
        <f t="shared" ref="BJ92:BJ98" si="18">OR(NOT($BK92),AND($BK92,$BI92))</f>
        <v>1</v>
      </c>
      <c r="BK92" s="171" t="b">
        <f t="shared" ref="BK92:BK98" si="19">NOT(ISBLANK($J92))</f>
        <v>0</v>
      </c>
      <c r="BL92" s="172">
        <f t="shared" ref="BL92:BL97" si="20">IF(AND($BK92,$BD92&lt;&gt;""),$BA92/(COUNTIF($BD92:$BG92,"&gt;""")+COUNT($BD92:$BG92)),0)</f>
        <v>0</v>
      </c>
      <c r="BM92" s="172">
        <f t="shared" ref="BM92:BM97" si="21">IF(AND($BK92,$BE92&lt;&gt;""),$BA92/(COUNTIF($BD92:$BG92,"&gt;""")+COUNT($BD92:$BG92)),0)</f>
        <v>0</v>
      </c>
      <c r="BN92" s="172">
        <f t="shared" ref="BN92:BN97" si="22">IF(AND($BK92,$BF92&lt;&gt;""),$BA92/(COUNTIF($BD92:$BG92,"&gt;""")+COUNT($BD92:$BG92)),0)</f>
        <v>0</v>
      </c>
      <c r="BO92" s="172">
        <f t="shared" ref="BO92:BO97" si="23">IF(AND($BK92,$BG92&lt;&gt;""),$BA92/(COUNTIF($BD92:$BG92,"&gt;""")+COUNT($BD92:$BG92)),0)</f>
        <v>0</v>
      </c>
      <c r="BP92" s="171"/>
      <c r="BQ92" s="171"/>
      <c r="BR92" s="172"/>
      <c r="BS92" s="167"/>
      <c r="BT92" s="167"/>
    </row>
    <row r="93" spans="1:72" ht="13" customHeight="1" x14ac:dyDescent="0.35">
      <c r="A93" s="109"/>
      <c r="B93" s="109"/>
      <c r="C93" s="109"/>
      <c r="E93" s="288" t="str">
        <f t="shared" si="16"/>
        <v/>
      </c>
      <c r="F93" s="266"/>
      <c r="G93" s="209">
        <v>1</v>
      </c>
      <c r="H93" s="210"/>
      <c r="I93" s="210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20"/>
      <c r="BB93" s="220"/>
      <c r="BC93" s="220"/>
      <c r="BD93" s="18"/>
      <c r="BE93" s="18"/>
      <c r="BF93" s="18"/>
      <c r="BG93" s="35"/>
      <c r="BI93" s="171" t="b">
        <f t="shared" si="17"/>
        <v>0</v>
      </c>
      <c r="BJ93" s="171" t="b">
        <f t="shared" si="18"/>
        <v>1</v>
      </c>
      <c r="BK93" s="171" t="b">
        <f t="shared" si="19"/>
        <v>0</v>
      </c>
      <c r="BL93" s="172">
        <f t="shared" si="20"/>
        <v>0</v>
      </c>
      <c r="BM93" s="172">
        <f t="shared" si="21"/>
        <v>0</v>
      </c>
      <c r="BN93" s="172">
        <f t="shared" si="22"/>
        <v>0</v>
      </c>
      <c r="BO93" s="172">
        <f t="shared" si="23"/>
        <v>0</v>
      </c>
      <c r="BP93" s="171"/>
      <c r="BQ93" s="171"/>
      <c r="BR93" s="172"/>
      <c r="BS93" s="167"/>
      <c r="BT93" s="167"/>
    </row>
    <row r="94" spans="1:72" ht="13" customHeight="1" x14ac:dyDescent="0.35">
      <c r="A94" s="109"/>
      <c r="B94" s="109"/>
      <c r="C94" s="109"/>
      <c r="E94" s="288" t="str">
        <f t="shared" si="16"/>
        <v/>
      </c>
      <c r="F94" s="266"/>
      <c r="G94" s="209">
        <v>1</v>
      </c>
      <c r="H94" s="210"/>
      <c r="I94" s="210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20"/>
      <c r="BB94" s="220"/>
      <c r="BC94" s="220"/>
      <c r="BD94" s="18"/>
      <c r="BE94" s="18"/>
      <c r="BF94" s="18"/>
      <c r="BG94" s="35"/>
      <c r="BI94" s="171" t="b">
        <f t="shared" si="17"/>
        <v>0</v>
      </c>
      <c r="BJ94" s="171" t="b">
        <f t="shared" si="18"/>
        <v>1</v>
      </c>
      <c r="BK94" s="171" t="b">
        <f t="shared" si="19"/>
        <v>0</v>
      </c>
      <c r="BL94" s="172">
        <f t="shared" si="20"/>
        <v>0</v>
      </c>
      <c r="BM94" s="172">
        <f t="shared" si="21"/>
        <v>0</v>
      </c>
      <c r="BN94" s="172">
        <f t="shared" si="22"/>
        <v>0</v>
      </c>
      <c r="BO94" s="172">
        <f t="shared" si="23"/>
        <v>0</v>
      </c>
      <c r="BP94" s="171"/>
      <c r="BQ94" s="171"/>
      <c r="BR94" s="172"/>
      <c r="BS94" s="167"/>
      <c r="BT94" s="167"/>
    </row>
    <row r="95" spans="1:72" ht="13" customHeight="1" x14ac:dyDescent="0.35">
      <c r="A95" s="64"/>
      <c r="B95" s="64"/>
      <c r="C95" s="64"/>
      <c r="E95" s="288" t="str">
        <f t="shared" si="16"/>
        <v/>
      </c>
      <c r="F95" s="266"/>
      <c r="G95" s="209">
        <v>1</v>
      </c>
      <c r="H95" s="210"/>
      <c r="I95" s="210"/>
      <c r="J95" s="217"/>
      <c r="K95" s="207"/>
      <c r="L95" s="207"/>
      <c r="M95" s="207"/>
      <c r="N95" s="207"/>
      <c r="O95" s="207"/>
      <c r="P95" s="207"/>
      <c r="Q95" s="218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20"/>
      <c r="BB95" s="220"/>
      <c r="BC95" s="220"/>
      <c r="BD95" s="18"/>
      <c r="BE95" s="18"/>
      <c r="BF95" s="18"/>
      <c r="BG95" s="35"/>
      <c r="BI95" s="171" t="b">
        <f t="shared" si="17"/>
        <v>0</v>
      </c>
      <c r="BJ95" s="171" t="b">
        <f t="shared" si="18"/>
        <v>1</v>
      </c>
      <c r="BK95" s="171" t="b">
        <f t="shared" si="19"/>
        <v>0</v>
      </c>
      <c r="BL95" s="172">
        <f t="shared" si="20"/>
        <v>0</v>
      </c>
      <c r="BM95" s="172">
        <f t="shared" si="21"/>
        <v>0</v>
      </c>
      <c r="BN95" s="172">
        <f t="shared" si="22"/>
        <v>0</v>
      </c>
      <c r="BO95" s="172">
        <f t="shared" si="23"/>
        <v>0</v>
      </c>
      <c r="BP95" s="171"/>
      <c r="BQ95" s="171"/>
      <c r="BR95" s="172"/>
      <c r="BS95" s="167"/>
      <c r="BT95" s="167"/>
    </row>
    <row r="96" spans="1:72" ht="13" customHeight="1" x14ac:dyDescent="0.35">
      <c r="A96" s="116"/>
      <c r="B96" s="116"/>
      <c r="C96" s="116"/>
      <c r="D96" s="84"/>
      <c r="E96" s="288" t="str">
        <f t="shared" si="16"/>
        <v/>
      </c>
      <c r="F96" s="266"/>
      <c r="G96" s="209">
        <v>1</v>
      </c>
      <c r="H96" s="210"/>
      <c r="I96" s="210"/>
      <c r="J96" s="217"/>
      <c r="K96" s="207"/>
      <c r="L96" s="207"/>
      <c r="M96" s="207"/>
      <c r="N96" s="207"/>
      <c r="O96" s="207"/>
      <c r="P96" s="207"/>
      <c r="Q96" s="218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20"/>
      <c r="BB96" s="220"/>
      <c r="BC96" s="220"/>
      <c r="BD96" s="18"/>
      <c r="BE96" s="18"/>
      <c r="BF96" s="18"/>
      <c r="BG96" s="35"/>
      <c r="BH96" s="84"/>
      <c r="BI96" s="171" t="b">
        <f t="shared" si="17"/>
        <v>0</v>
      </c>
      <c r="BJ96" s="171" t="b">
        <f t="shared" si="18"/>
        <v>1</v>
      </c>
      <c r="BK96" s="171" t="b">
        <f t="shared" si="19"/>
        <v>0</v>
      </c>
      <c r="BL96" s="172">
        <f t="shared" si="20"/>
        <v>0</v>
      </c>
      <c r="BM96" s="172">
        <f t="shared" si="21"/>
        <v>0</v>
      </c>
      <c r="BN96" s="172">
        <f t="shared" si="22"/>
        <v>0</v>
      </c>
      <c r="BO96" s="172">
        <f t="shared" si="23"/>
        <v>0</v>
      </c>
      <c r="BP96" s="171"/>
      <c r="BQ96" s="171"/>
      <c r="BR96" s="172"/>
      <c r="BS96" s="167"/>
      <c r="BT96" s="167"/>
    </row>
    <row r="97" spans="1:72" ht="13" customHeight="1" x14ac:dyDescent="0.35">
      <c r="A97" s="80"/>
      <c r="B97" s="80"/>
      <c r="C97" s="80"/>
      <c r="E97" s="288" t="str">
        <f t="shared" si="16"/>
        <v/>
      </c>
      <c r="F97" s="266"/>
      <c r="G97" s="209">
        <v>1</v>
      </c>
      <c r="H97" s="210"/>
      <c r="I97" s="210"/>
      <c r="J97" s="217"/>
      <c r="K97" s="207"/>
      <c r="L97" s="207"/>
      <c r="M97" s="207"/>
      <c r="N97" s="207"/>
      <c r="O97" s="207"/>
      <c r="P97" s="207"/>
      <c r="Q97" s="218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20"/>
      <c r="BB97" s="220"/>
      <c r="BC97" s="220"/>
      <c r="BD97" s="18"/>
      <c r="BE97" s="18"/>
      <c r="BF97" s="18"/>
      <c r="BG97" s="35"/>
      <c r="BI97" s="171" t="b">
        <f t="shared" si="17"/>
        <v>0</v>
      </c>
      <c r="BJ97" s="171" t="b">
        <f t="shared" si="18"/>
        <v>1</v>
      </c>
      <c r="BK97" s="171" t="b">
        <f t="shared" si="19"/>
        <v>0</v>
      </c>
      <c r="BL97" s="172">
        <f t="shared" si="20"/>
        <v>0</v>
      </c>
      <c r="BM97" s="172">
        <f t="shared" si="21"/>
        <v>0</v>
      </c>
      <c r="BN97" s="172">
        <f t="shared" si="22"/>
        <v>0</v>
      </c>
      <c r="BO97" s="172">
        <f t="shared" si="23"/>
        <v>0</v>
      </c>
      <c r="BP97" s="171"/>
      <c r="BQ97" s="171"/>
      <c r="BR97" s="172"/>
      <c r="BS97" s="167"/>
      <c r="BT97" s="167"/>
    </row>
    <row r="98" spans="1:72" ht="13" customHeight="1" x14ac:dyDescent="0.35">
      <c r="A98" s="80"/>
      <c r="B98" s="80"/>
      <c r="C98" s="80"/>
      <c r="E98" s="288" t="str">
        <f t="shared" si="16"/>
        <v/>
      </c>
      <c r="F98" s="266"/>
      <c r="G98" s="278">
        <v>1</v>
      </c>
      <c r="H98" s="279"/>
      <c r="I98" s="280"/>
      <c r="J98" s="221"/>
      <c r="K98" s="222"/>
      <c r="L98" s="222"/>
      <c r="M98" s="222"/>
      <c r="N98" s="222"/>
      <c r="O98" s="222"/>
      <c r="P98" s="222"/>
      <c r="Q98" s="223"/>
      <c r="R98" s="221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3"/>
      <c r="BA98" s="274"/>
      <c r="BB98" s="275"/>
      <c r="BC98" s="276"/>
      <c r="BD98" s="36"/>
      <c r="BE98" s="36"/>
      <c r="BF98" s="36"/>
      <c r="BG98" s="37"/>
      <c r="BI98" s="171" t="b">
        <f t="shared" si="17"/>
        <v>0</v>
      </c>
      <c r="BJ98" s="171" t="b">
        <f t="shared" si="18"/>
        <v>1</v>
      </c>
      <c r="BK98" s="171" t="b">
        <f t="shared" si="19"/>
        <v>0</v>
      </c>
      <c r="BL98" s="172">
        <f>IF(AND($BK98,$BD98&lt;&gt;""),$BA98/(COUNTIF($BD98:$BG98,"&gt;""")+COUNT($BD98:$BG98)),0)</f>
        <v>0</v>
      </c>
      <c r="BM98" s="172">
        <f>IF(AND($BK98,$BE98&lt;&gt;""),$BA98/(COUNTIF($BD98:$BG98,"&gt;""")+COUNT($BD98:$BG98)),0)</f>
        <v>0</v>
      </c>
      <c r="BN98" s="172">
        <f>IF(AND($BK98,$BF98&lt;&gt;""),$BA98/(COUNTIF($BD98:$BG98,"&gt;""")+COUNT($BD98:$BG98)),0)</f>
        <v>0</v>
      </c>
      <c r="BO98" s="172">
        <f>IF(AND($BK98,$BG98&lt;&gt;""),$BA98/(COUNTIF($BD98:$BG98,"&gt;""")+COUNT($BD98:$BG98)),0)</f>
        <v>0</v>
      </c>
      <c r="BP98" s="171"/>
      <c r="BQ98" s="171"/>
      <c r="BR98" s="172"/>
      <c r="BS98" s="167"/>
      <c r="BT98" s="167"/>
    </row>
    <row r="99" spans="1:72" ht="13" customHeight="1" x14ac:dyDescent="0.35">
      <c r="A99" s="64"/>
      <c r="B99" s="64"/>
      <c r="C99" s="64"/>
      <c r="E99" s="6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86" t="s">
        <v>58</v>
      </c>
      <c r="BA99" s="227">
        <f>SUMIF($BK91:$BK98,TRUE,BA91:BA98)</f>
        <v>0</v>
      </c>
      <c r="BB99" s="227"/>
      <c r="BC99" s="227"/>
      <c r="BD99" s="87"/>
      <c r="BE99" s="87"/>
      <c r="BF99" s="87"/>
      <c r="BG99" s="87"/>
      <c r="BI99" s="171"/>
      <c r="BJ99" s="171"/>
      <c r="BK99" s="172"/>
      <c r="BL99" s="172"/>
      <c r="BM99" s="172"/>
      <c r="BN99" s="172"/>
      <c r="BO99" s="172"/>
      <c r="BP99" s="171"/>
      <c r="BQ99" s="171"/>
      <c r="BR99" s="172"/>
      <c r="BS99" s="167"/>
      <c r="BT99" s="167"/>
    </row>
    <row r="100" spans="1:72" ht="13" customHeight="1" x14ac:dyDescent="0.35">
      <c r="A100" s="64"/>
      <c r="B100" s="64"/>
      <c r="C100" s="64"/>
      <c r="E100" s="88" t="s">
        <v>80</v>
      </c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I100" s="171"/>
      <c r="BJ100" s="171"/>
      <c r="BK100" s="172"/>
      <c r="BL100" s="172"/>
      <c r="BM100" s="172"/>
      <c r="BN100" s="172"/>
      <c r="BO100" s="172"/>
      <c r="BP100" s="171"/>
      <c r="BQ100" s="171"/>
      <c r="BR100" s="172"/>
      <c r="BS100" s="167"/>
      <c r="BT100" s="167"/>
    </row>
    <row r="101" spans="1:72" ht="13" customHeight="1" x14ac:dyDescent="0.35">
      <c r="A101" s="64"/>
      <c r="B101" s="64"/>
      <c r="C101" s="64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I101" s="171"/>
      <c r="BJ101" s="171"/>
      <c r="BK101" s="171"/>
      <c r="BL101" s="172"/>
      <c r="BM101" s="172"/>
      <c r="BN101" s="172"/>
      <c r="BO101" s="172"/>
      <c r="BP101" s="171"/>
      <c r="BQ101" s="171"/>
      <c r="BR101" s="172"/>
      <c r="BS101" s="167"/>
      <c r="BT101" s="167"/>
    </row>
    <row r="102" spans="1:72" ht="13" customHeight="1" x14ac:dyDescent="0.35">
      <c r="A102" s="64"/>
      <c r="B102" s="64"/>
      <c r="C102" s="64"/>
      <c r="E102" s="79" t="s">
        <v>81</v>
      </c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I102" s="171"/>
      <c r="BJ102" s="171"/>
      <c r="BK102" s="171"/>
      <c r="BL102" s="172"/>
      <c r="BM102" s="172"/>
      <c r="BN102" s="172"/>
      <c r="BO102" s="172"/>
      <c r="BP102" s="171"/>
      <c r="BQ102" s="171"/>
      <c r="BR102" s="172"/>
      <c r="BS102" s="167"/>
      <c r="BT102" s="167"/>
    </row>
    <row r="103" spans="1:72" ht="13" customHeight="1" x14ac:dyDescent="0.35">
      <c r="A103" s="64"/>
      <c r="B103" s="64"/>
      <c r="C103" s="64"/>
      <c r="E103" s="134" t="s">
        <v>82</v>
      </c>
      <c r="F103" s="88"/>
      <c r="G103" s="88"/>
      <c r="H103" s="88"/>
      <c r="I103" s="88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08"/>
      <c r="BA103" s="135"/>
      <c r="BB103" s="135"/>
      <c r="BC103" s="135"/>
      <c r="BD103" s="135"/>
      <c r="BE103" s="135"/>
      <c r="BF103" s="135"/>
      <c r="BG103" s="135"/>
      <c r="BI103" s="171"/>
      <c r="BJ103" s="171"/>
      <c r="BK103" s="171"/>
      <c r="BL103" s="172"/>
      <c r="BM103" s="172"/>
      <c r="BN103" s="172"/>
      <c r="BO103" s="172"/>
      <c r="BP103" s="171"/>
      <c r="BQ103" s="171"/>
      <c r="BR103" s="172"/>
      <c r="BS103" s="167"/>
      <c r="BT103" s="167"/>
    </row>
    <row r="104" spans="1:72" ht="13" customHeight="1" x14ac:dyDescent="0.35">
      <c r="A104" s="64"/>
      <c r="B104" s="64"/>
      <c r="C104" s="64"/>
      <c r="E104" s="216" t="s">
        <v>33</v>
      </c>
      <c r="F104" s="216"/>
      <c r="G104" s="216" t="s">
        <v>34</v>
      </c>
      <c r="H104" s="216"/>
      <c r="I104" s="216"/>
      <c r="J104" s="215" t="s">
        <v>35</v>
      </c>
      <c r="K104" s="215"/>
      <c r="L104" s="215"/>
      <c r="M104" s="215"/>
      <c r="N104" s="215"/>
      <c r="O104" s="215"/>
      <c r="P104" s="215"/>
      <c r="Q104" s="215"/>
      <c r="R104" s="215" t="s">
        <v>36</v>
      </c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6" t="s">
        <v>37</v>
      </c>
      <c r="BB104" s="216"/>
      <c r="BC104" s="216"/>
      <c r="BD104" s="216" t="s">
        <v>38</v>
      </c>
      <c r="BE104" s="216"/>
      <c r="BF104" s="216"/>
      <c r="BG104" s="216"/>
      <c r="BI104" s="171"/>
      <c r="BJ104" s="171"/>
      <c r="BK104" s="171"/>
      <c r="BL104" s="172"/>
      <c r="BM104" s="172"/>
      <c r="BN104" s="172"/>
      <c r="BO104" s="172"/>
      <c r="BP104" s="171"/>
      <c r="BQ104" s="171"/>
      <c r="BR104" s="172"/>
      <c r="BS104" s="167"/>
      <c r="BT104" s="167"/>
    </row>
    <row r="105" spans="1:72" ht="13" customHeight="1" x14ac:dyDescent="0.35">
      <c r="A105" s="64"/>
      <c r="B105" s="64"/>
      <c r="C105" s="64"/>
      <c r="E105" s="289" t="s">
        <v>39</v>
      </c>
      <c r="F105" s="277"/>
      <c r="G105" s="277">
        <v>2</v>
      </c>
      <c r="H105" s="277"/>
      <c r="I105" s="277"/>
      <c r="J105" s="213" t="s">
        <v>83</v>
      </c>
      <c r="K105" s="213"/>
      <c r="L105" s="213"/>
      <c r="M105" s="213"/>
      <c r="N105" s="213"/>
      <c r="O105" s="213"/>
      <c r="P105" s="213"/>
      <c r="Q105" s="213"/>
      <c r="R105" s="213" t="s">
        <v>84</v>
      </c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77">
        <v>10</v>
      </c>
      <c r="BB105" s="277"/>
      <c r="BC105" s="277"/>
      <c r="BD105" s="136"/>
      <c r="BE105" s="136">
        <v>2</v>
      </c>
      <c r="BF105" s="136"/>
      <c r="BG105" s="137"/>
      <c r="BI105" s="171">
        <v>1</v>
      </c>
      <c r="BJ105" s="171">
        <v>1</v>
      </c>
      <c r="BK105" s="172" t="b">
        <f t="shared" ref="BK105" si="24">AND($BI105=1,E105="y",NOT(ISBLANK(J105)))</f>
        <v>1</v>
      </c>
      <c r="BL105" s="172"/>
      <c r="BM105" s="172">
        <v>10</v>
      </c>
      <c r="BN105" s="172"/>
      <c r="BO105" s="172"/>
      <c r="BP105" s="171"/>
      <c r="BQ105" s="171"/>
      <c r="BR105" s="172"/>
      <c r="BS105" s="167"/>
      <c r="BT105" s="167"/>
    </row>
    <row r="106" spans="1:72" ht="13" customHeight="1" x14ac:dyDescent="0.35">
      <c r="A106" s="64"/>
      <c r="B106" s="64"/>
      <c r="C106" s="64"/>
      <c r="E106" s="302" t="s">
        <v>39</v>
      </c>
      <c r="F106" s="303"/>
      <c r="G106" s="303">
        <v>2</v>
      </c>
      <c r="H106" s="303"/>
      <c r="I106" s="303"/>
      <c r="J106" s="317" t="s">
        <v>85</v>
      </c>
      <c r="K106" s="317"/>
      <c r="L106" s="317"/>
      <c r="M106" s="317"/>
      <c r="N106" s="317"/>
      <c r="O106" s="317"/>
      <c r="P106" s="317"/>
      <c r="Q106" s="317"/>
      <c r="R106" s="317" t="s">
        <v>86</v>
      </c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8">
        <v>35</v>
      </c>
      <c r="BB106" s="318"/>
      <c r="BC106" s="318"/>
      <c r="BD106" s="138"/>
      <c r="BE106" s="105" t="s">
        <v>87</v>
      </c>
      <c r="BF106" s="138">
        <v>3</v>
      </c>
      <c r="BG106" s="139">
        <v>4</v>
      </c>
      <c r="BI106" s="171">
        <v>1</v>
      </c>
      <c r="BJ106" s="171">
        <v>1</v>
      </c>
      <c r="BK106" s="172" t="b">
        <f t="shared" ref="BK106:BK124" si="25">AND($BI106=1,E106="y",NOT(ISBLANK(J106)))</f>
        <v>1</v>
      </c>
      <c r="BL106" s="172"/>
      <c r="BM106" s="172">
        <v>5</v>
      </c>
      <c r="BN106" s="172">
        <v>15</v>
      </c>
      <c r="BO106" s="172">
        <v>15</v>
      </c>
      <c r="BP106" s="171"/>
      <c r="BQ106" s="171"/>
      <c r="BR106" s="172"/>
      <c r="BS106" s="167"/>
      <c r="BT106" s="167"/>
    </row>
    <row r="107" spans="1:72" ht="13" customHeight="1" x14ac:dyDescent="0.35">
      <c r="A107" s="64"/>
      <c r="B107" s="64"/>
      <c r="C107" s="64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 t="s">
        <v>58</v>
      </c>
      <c r="BA107" s="227">
        <f>SUMIF($BK105:$BK106,TRUE,BA105:BA106)</f>
        <v>45</v>
      </c>
      <c r="BB107" s="227"/>
      <c r="BC107" s="227"/>
      <c r="BD107" s="87"/>
      <c r="BE107" s="87"/>
      <c r="BF107" s="87"/>
      <c r="BG107" s="87"/>
      <c r="BI107" s="171"/>
      <c r="BJ107" s="171"/>
      <c r="BK107" s="172" t="b">
        <f t="shared" si="25"/>
        <v>0</v>
      </c>
      <c r="BL107" s="172"/>
      <c r="BM107" s="172"/>
      <c r="BN107" s="172"/>
      <c r="BO107" s="172"/>
      <c r="BP107" s="171"/>
      <c r="BQ107" s="171"/>
      <c r="BR107" s="172"/>
      <c r="BS107" s="167"/>
      <c r="BT107" s="167"/>
    </row>
    <row r="108" spans="1:72" ht="13" customHeight="1" x14ac:dyDescent="0.35">
      <c r="A108" s="64"/>
      <c r="B108" s="64"/>
      <c r="C108" s="64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I108" s="171"/>
      <c r="BJ108" s="171"/>
      <c r="BK108" s="172" t="b">
        <f t="shared" si="25"/>
        <v>0</v>
      </c>
      <c r="BL108" s="172"/>
      <c r="BM108" s="172"/>
      <c r="BN108" s="172"/>
      <c r="BO108" s="172"/>
      <c r="BP108" s="171"/>
      <c r="BQ108" s="171"/>
      <c r="BR108" s="172"/>
      <c r="BS108" s="167"/>
      <c r="BT108" s="167"/>
    </row>
    <row r="109" spans="1:72" ht="13" customHeight="1" x14ac:dyDescent="0.35">
      <c r="A109" s="64"/>
      <c r="B109" s="64"/>
      <c r="C109" s="64"/>
      <c r="E109" s="82" t="s">
        <v>88</v>
      </c>
      <c r="F109" s="88"/>
      <c r="G109" s="88"/>
      <c r="H109" s="88"/>
      <c r="I109" s="88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66"/>
      <c r="Z109" s="107"/>
      <c r="AA109" s="107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108" t="s">
        <v>89</v>
      </c>
      <c r="BA109" s="88"/>
      <c r="BB109" s="88"/>
      <c r="BC109" s="88"/>
      <c r="BD109" s="88"/>
      <c r="BE109" s="88"/>
      <c r="BF109" s="88"/>
      <c r="BG109" s="88"/>
      <c r="BI109" s="171"/>
      <c r="BJ109" s="171"/>
      <c r="BK109" s="172" t="b">
        <f t="shared" si="25"/>
        <v>0</v>
      </c>
      <c r="BL109" s="172"/>
      <c r="BM109" s="172"/>
      <c r="BN109" s="172"/>
      <c r="BO109" s="172"/>
      <c r="BP109" s="171">
        <v>1</v>
      </c>
      <c r="BQ109" s="171" t="b">
        <f>COUNTIF(BK111:BK113,TRUE)=1</f>
        <v>0</v>
      </c>
      <c r="BR109" s="172"/>
      <c r="BS109" s="167"/>
      <c r="BT109" s="167"/>
    </row>
    <row r="110" spans="1:72" ht="13" customHeight="1" x14ac:dyDescent="0.35">
      <c r="A110" s="64"/>
      <c r="B110" s="64"/>
      <c r="C110" s="64"/>
      <c r="E110" s="216" t="s">
        <v>33</v>
      </c>
      <c r="F110" s="216"/>
      <c r="G110" s="216" t="s">
        <v>34</v>
      </c>
      <c r="H110" s="216"/>
      <c r="I110" s="216"/>
      <c r="J110" s="215" t="s">
        <v>35</v>
      </c>
      <c r="K110" s="215"/>
      <c r="L110" s="215"/>
      <c r="M110" s="215"/>
      <c r="N110" s="215"/>
      <c r="O110" s="215"/>
      <c r="P110" s="215"/>
      <c r="Q110" s="215"/>
      <c r="R110" s="215" t="s">
        <v>36</v>
      </c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6" t="s">
        <v>37</v>
      </c>
      <c r="BB110" s="216"/>
      <c r="BC110" s="216"/>
      <c r="BD110" s="216" t="s">
        <v>38</v>
      </c>
      <c r="BE110" s="216"/>
      <c r="BF110" s="216"/>
      <c r="BG110" s="216"/>
      <c r="BI110" s="171"/>
      <c r="BJ110" s="171"/>
      <c r="BK110" s="172" t="b">
        <f t="shared" si="25"/>
        <v>0</v>
      </c>
      <c r="BL110" s="172"/>
      <c r="BM110" s="172"/>
      <c r="BN110" s="172"/>
      <c r="BO110" s="172"/>
      <c r="BP110" s="171"/>
      <c r="BQ110" s="171"/>
      <c r="BR110" s="172"/>
      <c r="BS110" s="167"/>
      <c r="BT110" s="167"/>
    </row>
    <row r="111" spans="1:72" ht="13" customHeight="1" x14ac:dyDescent="0.35">
      <c r="A111" s="64"/>
      <c r="B111" s="64"/>
      <c r="C111" s="64"/>
      <c r="E111" s="264"/>
      <c r="F111" s="265"/>
      <c r="G111" s="290">
        <v>2</v>
      </c>
      <c r="H111" s="291"/>
      <c r="I111" s="292"/>
      <c r="J111" s="269" t="s">
        <v>22</v>
      </c>
      <c r="K111" s="232"/>
      <c r="L111" s="232"/>
      <c r="M111" s="232"/>
      <c r="N111" s="232"/>
      <c r="O111" s="232"/>
      <c r="P111" s="232"/>
      <c r="Q111" s="232"/>
      <c r="R111" s="232" t="s">
        <v>90</v>
      </c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  <c r="AT111" s="232"/>
      <c r="AU111" s="232"/>
      <c r="AV111" s="232"/>
      <c r="AW111" s="232"/>
      <c r="AX111" s="232"/>
      <c r="AY111" s="232"/>
      <c r="AZ111" s="232"/>
      <c r="BA111" s="266" t="s">
        <v>22</v>
      </c>
      <c r="BB111" s="267"/>
      <c r="BC111" s="268"/>
      <c r="BD111" s="115"/>
      <c r="BE111" s="115"/>
      <c r="BF111" s="115"/>
      <c r="BG111" s="115"/>
      <c r="BI111" s="171">
        <v>1</v>
      </c>
      <c r="BJ111" s="171"/>
      <c r="BK111" s="172" t="b">
        <f t="shared" si="25"/>
        <v>0</v>
      </c>
      <c r="BL111" s="172"/>
      <c r="BM111" s="172"/>
      <c r="BN111" s="172"/>
      <c r="BO111" s="172"/>
      <c r="BP111" s="171"/>
      <c r="BQ111" s="171"/>
      <c r="BR111" s="172"/>
      <c r="BS111" s="167"/>
      <c r="BT111" s="167"/>
    </row>
    <row r="112" spans="1:72" ht="13" customHeight="1" x14ac:dyDescent="0.35">
      <c r="A112" s="64"/>
      <c r="B112" s="64"/>
      <c r="C112" s="64"/>
      <c r="E112" s="296"/>
      <c r="F112" s="297"/>
      <c r="G112" s="299">
        <v>2</v>
      </c>
      <c r="H112" s="300"/>
      <c r="I112" s="301"/>
      <c r="J112" s="270" t="s">
        <v>91</v>
      </c>
      <c r="K112" s="271"/>
      <c r="L112" s="271"/>
      <c r="M112" s="271"/>
      <c r="N112" s="271"/>
      <c r="O112" s="271"/>
      <c r="P112" s="271"/>
      <c r="Q112" s="271"/>
      <c r="R112" s="271" t="s">
        <v>92</v>
      </c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1"/>
      <c r="BA112" s="242">
        <v>10</v>
      </c>
      <c r="BB112" s="342"/>
      <c r="BC112" s="343"/>
      <c r="BD112" s="140">
        <v>1</v>
      </c>
      <c r="BE112" s="140"/>
      <c r="BF112" s="140"/>
      <c r="BG112" s="140"/>
      <c r="BI112" s="171">
        <v>1</v>
      </c>
      <c r="BJ112" s="171"/>
      <c r="BK112" s="172" t="b">
        <f t="shared" si="25"/>
        <v>0</v>
      </c>
      <c r="BL112" s="172">
        <f>IF(AND($BK112,$BD112&lt;&gt;""),$BA112/(COUNTIF($BD112:$BG112,"&gt;""")+COUNT($BD112:$BG112)),0)</f>
        <v>0</v>
      </c>
      <c r="BM112" s="172">
        <f>IF(AND($BK112,$BE112&lt;&gt;""),$BA112/(COUNTIF($BD112:$BG112,"&gt;""")+COUNT($BD112:$BG112)),0)</f>
        <v>0</v>
      </c>
      <c r="BN112" s="172">
        <f>IF(AND($BK112,$BF112&lt;&gt;""),$BA112/(COUNTIF($BD112:$BG112,"&gt;""")+COUNT($BD112:$BG112)),0)</f>
        <v>0</v>
      </c>
      <c r="BO112" s="172">
        <f>IF(AND($BK112,$BG112&lt;&gt;""),$BA112/(COUNTIF($BD112:$BG112,"&gt;""")+COUNT($BD112:$BG112)),0)</f>
        <v>0</v>
      </c>
      <c r="BP112" s="171"/>
      <c r="BQ112" s="171"/>
      <c r="BR112" s="172"/>
      <c r="BS112" s="167"/>
      <c r="BT112" s="167"/>
    </row>
    <row r="113" spans="1:72" ht="13" customHeight="1" x14ac:dyDescent="0.35">
      <c r="A113" s="64"/>
      <c r="B113" s="64"/>
      <c r="C113" s="64"/>
      <c r="E113" s="296"/>
      <c r="F113" s="297"/>
      <c r="G113" s="299">
        <v>2</v>
      </c>
      <c r="H113" s="300"/>
      <c r="I113" s="301"/>
      <c r="J113" s="298" t="s">
        <v>93</v>
      </c>
      <c r="K113" s="298"/>
      <c r="L113" s="298"/>
      <c r="M113" s="298"/>
      <c r="N113" s="298"/>
      <c r="O113" s="298"/>
      <c r="P113" s="298"/>
      <c r="Q113" s="270"/>
      <c r="R113" s="271" t="s">
        <v>94</v>
      </c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42">
        <v>15</v>
      </c>
      <c r="BB113" s="342"/>
      <c r="BC113" s="343"/>
      <c r="BD113" s="140">
        <v>1</v>
      </c>
      <c r="BE113" s="140"/>
      <c r="BF113" s="140"/>
      <c r="BG113" s="140"/>
      <c r="BI113" s="171">
        <v>1</v>
      </c>
      <c r="BJ113" s="171"/>
      <c r="BK113" s="172" t="b">
        <f t="shared" si="25"/>
        <v>0</v>
      </c>
      <c r="BL113" s="172">
        <f t="shared" ref="BL113:BL115" si="26">IF(AND($BK113,$BD113&lt;&gt;""),$BA113/(COUNTIF($BD113:$BG113,"&gt;""")+COUNT($BD113:$BG113)),0)</f>
        <v>0</v>
      </c>
      <c r="BM113" s="172">
        <f t="shared" ref="BM113:BM115" si="27">IF(AND($BK113,$BE113&lt;&gt;""),$BA113/(COUNTIF($BD113:$BG113,"&gt;""")+COUNT($BD113:$BG113)),0)</f>
        <v>0</v>
      </c>
      <c r="BN113" s="172">
        <f t="shared" ref="BN113:BN115" si="28">IF(AND($BK113,$BF113&lt;&gt;""),$BA113/(COUNTIF($BD113:$BG113,"&gt;""")+COUNT($BD113:$BG113)),0)</f>
        <v>0</v>
      </c>
      <c r="BO113" s="172">
        <f t="shared" ref="BO113:BO115" si="29">IF(AND($BK113,$BG113&lt;&gt;""),$BA113/(COUNTIF($BD113:$BG113,"&gt;""")+COUNT($BD113:$BG113)),0)</f>
        <v>0</v>
      </c>
      <c r="BP113" s="171"/>
      <c r="BQ113" s="171"/>
      <c r="BR113" s="172"/>
      <c r="BS113" s="167"/>
      <c r="BT113" s="167"/>
    </row>
    <row r="114" spans="1:72" s="1" customFormat="1" ht="13" customHeight="1" x14ac:dyDescent="0.3">
      <c r="A114" s="116"/>
      <c r="B114" s="116"/>
      <c r="C114" s="116"/>
      <c r="D114" s="84"/>
      <c r="E114" s="272"/>
      <c r="F114" s="273"/>
      <c r="G114" s="293">
        <v>2</v>
      </c>
      <c r="H114" s="294"/>
      <c r="I114" s="295"/>
      <c r="J114" s="298"/>
      <c r="K114" s="298"/>
      <c r="L114" s="298"/>
      <c r="M114" s="298"/>
      <c r="N114" s="298"/>
      <c r="O114" s="298"/>
      <c r="P114" s="298"/>
      <c r="Q114" s="270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  <c r="AP114" s="271"/>
      <c r="AQ114" s="271"/>
      <c r="AR114" s="271"/>
      <c r="AS114" s="271"/>
      <c r="AT114" s="271"/>
      <c r="AU114" s="271"/>
      <c r="AV114" s="271"/>
      <c r="AW114" s="271"/>
      <c r="AX114" s="271"/>
      <c r="AY114" s="271"/>
      <c r="AZ114" s="271"/>
      <c r="BA114" s="241"/>
      <c r="BB114" s="241"/>
      <c r="BC114" s="241"/>
      <c r="BD114" s="140"/>
      <c r="BE114" s="140"/>
      <c r="BF114" s="140"/>
      <c r="BG114" s="140"/>
      <c r="BH114" s="84"/>
      <c r="BI114" s="171">
        <v>1</v>
      </c>
      <c r="BJ114" s="171"/>
      <c r="BK114" s="172" t="b">
        <f t="shared" si="25"/>
        <v>0</v>
      </c>
      <c r="BL114" s="172">
        <f t="shared" si="26"/>
        <v>0</v>
      </c>
      <c r="BM114" s="172">
        <f t="shared" si="27"/>
        <v>0</v>
      </c>
      <c r="BN114" s="172">
        <f t="shared" si="28"/>
        <v>0</v>
      </c>
      <c r="BO114" s="172">
        <f t="shared" si="29"/>
        <v>0</v>
      </c>
      <c r="BP114" s="171"/>
      <c r="BQ114" s="171"/>
      <c r="BR114" s="172"/>
      <c r="BS114" s="172"/>
      <c r="BT114" s="172"/>
    </row>
    <row r="115" spans="1:72" s="1" customFormat="1" ht="13" customHeight="1" x14ac:dyDescent="0.3">
      <c r="A115" s="116"/>
      <c r="B115" s="116"/>
      <c r="C115" s="116"/>
      <c r="D115" s="84"/>
      <c r="E115" s="347"/>
      <c r="F115" s="348"/>
      <c r="G115" s="344">
        <v>2</v>
      </c>
      <c r="H115" s="345"/>
      <c r="I115" s="346"/>
      <c r="J115" s="298"/>
      <c r="K115" s="298"/>
      <c r="L115" s="298"/>
      <c r="M115" s="298"/>
      <c r="N115" s="298"/>
      <c r="O115" s="298"/>
      <c r="P115" s="298"/>
      <c r="Q115" s="270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41"/>
      <c r="BB115" s="241"/>
      <c r="BC115" s="241"/>
      <c r="BD115" s="140"/>
      <c r="BE115" s="140"/>
      <c r="BF115" s="140"/>
      <c r="BG115" s="140"/>
      <c r="BH115" s="84"/>
      <c r="BI115" s="171">
        <v>1</v>
      </c>
      <c r="BJ115" s="171"/>
      <c r="BK115" s="172" t="b">
        <f t="shared" si="25"/>
        <v>0</v>
      </c>
      <c r="BL115" s="172">
        <f t="shared" si="26"/>
        <v>0</v>
      </c>
      <c r="BM115" s="172">
        <f t="shared" si="27"/>
        <v>0</v>
      </c>
      <c r="BN115" s="172">
        <f t="shared" si="28"/>
        <v>0</v>
      </c>
      <c r="BO115" s="172">
        <f t="shared" si="29"/>
        <v>0</v>
      </c>
      <c r="BP115" s="171"/>
      <c r="BQ115" s="171"/>
      <c r="BR115" s="172"/>
      <c r="BS115" s="172"/>
      <c r="BT115" s="172"/>
    </row>
    <row r="116" spans="1:72" s="1" customFormat="1" ht="13" customHeight="1" x14ac:dyDescent="0.35">
      <c r="A116" s="116"/>
      <c r="B116" s="116"/>
      <c r="C116" s="116"/>
      <c r="D116" s="84"/>
      <c r="E116" s="6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86" t="s">
        <v>58</v>
      </c>
      <c r="BA116" s="231">
        <f>SUMIF($BK112:$BK115,TRUE,BA112:BC115)</f>
        <v>0</v>
      </c>
      <c r="BB116" s="231"/>
      <c r="BC116" s="231"/>
      <c r="BD116" s="87"/>
      <c r="BE116" s="87"/>
      <c r="BF116" s="87"/>
      <c r="BG116" s="87"/>
      <c r="BH116" s="84"/>
      <c r="BI116" s="171"/>
      <c r="BJ116" s="171"/>
      <c r="BK116" s="172" t="b">
        <f t="shared" si="25"/>
        <v>0</v>
      </c>
      <c r="BL116" s="172"/>
      <c r="BM116" s="172"/>
      <c r="BN116" s="172"/>
      <c r="BO116" s="172"/>
      <c r="BP116" s="171"/>
      <c r="BQ116" s="171"/>
      <c r="BR116" s="172"/>
      <c r="BS116" s="172"/>
      <c r="BT116" s="172"/>
    </row>
    <row r="117" spans="1:72" s="1" customFormat="1" ht="13" customHeight="1" x14ac:dyDescent="0.3">
      <c r="A117" s="116"/>
      <c r="B117" s="116"/>
      <c r="C117" s="116"/>
      <c r="D117" s="84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4"/>
      <c r="BI117" s="171"/>
      <c r="BJ117" s="171"/>
      <c r="BK117" s="172" t="b">
        <f t="shared" si="25"/>
        <v>0</v>
      </c>
      <c r="BL117" s="172"/>
      <c r="BM117" s="172"/>
      <c r="BN117" s="172"/>
      <c r="BO117" s="172"/>
      <c r="BP117" s="171"/>
      <c r="BQ117" s="171"/>
      <c r="BR117" s="172"/>
      <c r="BS117" s="172"/>
      <c r="BT117" s="172"/>
    </row>
    <row r="118" spans="1:72" s="1" customFormat="1" ht="13" customHeight="1" x14ac:dyDescent="0.35">
      <c r="A118" s="116"/>
      <c r="B118" s="116"/>
      <c r="C118" s="116"/>
      <c r="D118" s="84"/>
      <c r="E118" s="88"/>
      <c r="F118" s="201" t="s">
        <v>95</v>
      </c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4"/>
      <c r="BI118" s="171"/>
      <c r="BJ118" s="171"/>
      <c r="BK118" s="172" t="b">
        <f t="shared" si="25"/>
        <v>0</v>
      </c>
      <c r="BL118" s="172"/>
      <c r="BM118" s="172"/>
      <c r="BN118" s="172"/>
      <c r="BO118" s="172"/>
      <c r="BP118" s="171"/>
      <c r="BQ118" s="171"/>
      <c r="BR118" s="172"/>
      <c r="BS118" s="172"/>
      <c r="BT118" s="172"/>
    </row>
    <row r="119" spans="1:72" s="1" customFormat="1" ht="13" customHeight="1" x14ac:dyDescent="0.3">
      <c r="A119" s="116"/>
      <c r="B119" s="116"/>
      <c r="C119" s="116"/>
      <c r="D119" s="84"/>
      <c r="E119" s="88"/>
      <c r="F119" s="200" t="s">
        <v>96</v>
      </c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4"/>
      <c r="BI119" s="171"/>
      <c r="BJ119" s="171"/>
      <c r="BK119" s="172" t="b">
        <f t="shared" si="25"/>
        <v>0</v>
      </c>
      <c r="BL119" s="172"/>
      <c r="BM119" s="172"/>
      <c r="BN119" s="172"/>
      <c r="BO119" s="172"/>
      <c r="BP119" s="171"/>
      <c r="BQ119" s="171"/>
      <c r="BR119" s="172"/>
      <c r="BS119" s="172"/>
      <c r="BT119" s="172"/>
    </row>
    <row r="120" spans="1:72" s="1" customFormat="1" ht="13" customHeight="1" x14ac:dyDescent="0.3">
      <c r="A120" s="116"/>
      <c r="B120" s="116"/>
      <c r="C120" s="116"/>
      <c r="D120" s="84"/>
      <c r="E120" s="88"/>
      <c r="F120" s="200" t="s">
        <v>97</v>
      </c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4"/>
      <c r="BI120" s="171"/>
      <c r="BJ120" s="171"/>
      <c r="BK120" s="172" t="b">
        <f t="shared" si="25"/>
        <v>0</v>
      </c>
      <c r="BL120" s="172"/>
      <c r="BM120" s="172"/>
      <c r="BN120" s="172"/>
      <c r="BO120" s="172"/>
      <c r="BP120" s="171"/>
      <c r="BQ120" s="171"/>
      <c r="BR120" s="172"/>
      <c r="BS120" s="172"/>
      <c r="BT120" s="172"/>
    </row>
    <row r="121" spans="1:72" s="1" customFormat="1" ht="13" customHeight="1" x14ac:dyDescent="0.3">
      <c r="A121" s="116"/>
      <c r="B121" s="116"/>
      <c r="C121" s="116"/>
      <c r="D121" s="84"/>
      <c r="E121" s="88"/>
      <c r="F121" s="200" t="s">
        <v>98</v>
      </c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4"/>
      <c r="BI121" s="171"/>
      <c r="BJ121" s="171"/>
      <c r="BK121" s="172" t="b">
        <f t="shared" si="25"/>
        <v>0</v>
      </c>
      <c r="BL121" s="172"/>
      <c r="BM121" s="172"/>
      <c r="BN121" s="172"/>
      <c r="BO121" s="172"/>
      <c r="BP121" s="171"/>
      <c r="BQ121" s="171"/>
      <c r="BR121" s="172"/>
      <c r="BS121" s="172"/>
      <c r="BT121" s="172"/>
    </row>
    <row r="122" spans="1:72" s="1" customFormat="1" ht="13" customHeight="1" x14ac:dyDescent="0.3">
      <c r="A122" s="116"/>
      <c r="B122" s="116"/>
      <c r="C122" s="116"/>
      <c r="D122" s="84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4"/>
      <c r="BI122" s="171"/>
      <c r="BJ122" s="171"/>
      <c r="BK122" s="172" t="b">
        <f t="shared" si="25"/>
        <v>0</v>
      </c>
      <c r="BL122" s="172"/>
      <c r="BM122" s="172"/>
      <c r="BN122" s="172"/>
      <c r="BO122" s="172"/>
      <c r="BP122" s="171"/>
      <c r="BQ122" s="171"/>
      <c r="BR122" s="172"/>
      <c r="BS122" s="172"/>
      <c r="BT122" s="172"/>
    </row>
    <row r="123" spans="1:72" s="1" customFormat="1" ht="13" customHeight="1" x14ac:dyDescent="0.3">
      <c r="A123" s="116"/>
      <c r="B123" s="116"/>
      <c r="C123" s="116"/>
      <c r="D123" s="84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4"/>
      <c r="BI123" s="171"/>
      <c r="BJ123" s="171"/>
      <c r="BK123" s="172" t="b">
        <f t="shared" si="25"/>
        <v>0</v>
      </c>
      <c r="BL123" s="172"/>
      <c r="BM123" s="172"/>
      <c r="BN123" s="172"/>
      <c r="BO123" s="172"/>
      <c r="BP123" s="171"/>
      <c r="BQ123" s="171"/>
      <c r="BR123" s="172"/>
      <c r="BS123" s="172"/>
      <c r="BT123" s="172"/>
    </row>
    <row r="124" spans="1:72" s="1" customFormat="1" ht="13" customHeight="1" x14ac:dyDescent="0.3">
      <c r="A124" s="120"/>
      <c r="B124" s="120"/>
      <c r="C124" s="120"/>
      <c r="D124" s="84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4"/>
      <c r="BI124" s="171"/>
      <c r="BJ124" s="171"/>
      <c r="BK124" s="172" t="b">
        <f t="shared" si="25"/>
        <v>0</v>
      </c>
      <c r="BL124" s="172"/>
      <c r="BM124" s="172"/>
      <c r="BN124" s="172"/>
      <c r="BO124" s="172"/>
      <c r="BP124" s="171"/>
      <c r="BQ124" s="171"/>
      <c r="BR124" s="172"/>
      <c r="BS124" s="172"/>
      <c r="BT124" s="172"/>
    </row>
    <row r="125" spans="1:72" s="1" customFormat="1" ht="13" customHeight="1" x14ac:dyDescent="0.3">
      <c r="A125" s="116"/>
      <c r="B125" s="116"/>
      <c r="C125" s="116"/>
      <c r="D125" s="84"/>
      <c r="E125" s="123" t="str">
        <f>$L$6&amp;" ("&amp;$L$8&amp;")"</f>
        <v xml:space="preserve"> ()</v>
      </c>
      <c r="F125" s="74"/>
      <c r="G125" s="70"/>
      <c r="H125" s="70"/>
      <c r="I125" s="70"/>
      <c r="J125" s="70"/>
      <c r="K125" s="70"/>
      <c r="L125" s="74"/>
      <c r="M125" s="125"/>
      <c r="N125" s="125"/>
      <c r="O125" s="125"/>
      <c r="P125" s="125"/>
      <c r="Q125" s="125"/>
      <c r="S125" s="74"/>
      <c r="T125" s="74"/>
      <c r="U125" s="74"/>
      <c r="V125" s="74"/>
      <c r="W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69" t="s">
        <v>99</v>
      </c>
      <c r="BH125" s="84"/>
      <c r="BI125" s="171"/>
      <c r="BJ125" s="171"/>
      <c r="BK125" s="172"/>
      <c r="BL125" s="172"/>
      <c r="BM125" s="172"/>
      <c r="BN125" s="172"/>
      <c r="BO125" s="172"/>
      <c r="BP125" s="171"/>
      <c r="BQ125" s="171"/>
      <c r="BR125" s="172"/>
      <c r="BS125" s="172"/>
      <c r="BT125" s="172"/>
    </row>
    <row r="126" spans="1:72" s="1" customFormat="1" ht="13" customHeight="1" x14ac:dyDescent="0.35">
      <c r="A126" s="116"/>
      <c r="B126" s="116"/>
      <c r="C126" s="116"/>
      <c r="D126" s="84"/>
      <c r="E126" s="68" t="s">
        <v>12</v>
      </c>
      <c r="F126" s="70"/>
      <c r="G126" s="70"/>
      <c r="H126" s="70"/>
      <c r="I126" s="67"/>
      <c r="J126" s="71"/>
      <c r="K126" s="67"/>
      <c r="L126" s="72" t="str">
        <f>$L$2</f>
        <v>Individual Study Programme 2024-2025</v>
      </c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84"/>
      <c r="BI126" s="171"/>
      <c r="BJ126" s="171"/>
      <c r="BK126" s="172"/>
      <c r="BL126" s="172"/>
      <c r="BM126" s="172"/>
      <c r="BN126" s="172"/>
      <c r="BO126" s="172"/>
      <c r="BP126" s="171"/>
      <c r="BQ126" s="171"/>
      <c r="BR126" s="172"/>
      <c r="BS126" s="172"/>
      <c r="BT126" s="172"/>
    </row>
    <row r="127" spans="1:72" ht="13" customHeight="1" x14ac:dyDescent="0.35">
      <c r="A127" s="64"/>
      <c r="B127" s="64"/>
      <c r="C127" s="64"/>
      <c r="E127" s="68" t="s">
        <v>14</v>
      </c>
      <c r="F127" s="68"/>
      <c r="G127" s="68"/>
      <c r="H127" s="68"/>
      <c r="I127" s="67"/>
      <c r="J127" s="73"/>
      <c r="K127" s="67"/>
      <c r="L127" s="68" t="str">
        <f>$L$3</f>
        <v>Systems and Control (SC)</v>
      </c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I127" s="171"/>
      <c r="BJ127" s="171"/>
      <c r="BK127" s="172"/>
      <c r="BL127" s="172"/>
      <c r="BM127" s="172"/>
      <c r="BN127" s="172"/>
      <c r="BO127" s="172"/>
      <c r="BP127" s="171"/>
      <c r="BQ127" s="171"/>
      <c r="BR127" s="172"/>
      <c r="BS127" s="167"/>
      <c r="BT127" s="167"/>
    </row>
    <row r="128" spans="1:72" ht="13" customHeight="1" x14ac:dyDescent="0.35">
      <c r="A128" s="64"/>
      <c r="B128" s="64"/>
      <c r="C128" s="64"/>
      <c r="E128" s="68"/>
      <c r="F128" s="68"/>
      <c r="G128" s="68"/>
      <c r="H128" s="68"/>
      <c r="I128" s="67"/>
      <c r="J128" s="73"/>
      <c r="K128" s="67"/>
      <c r="L128" s="68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I128" s="171"/>
      <c r="BJ128" s="171"/>
      <c r="BK128" s="172"/>
      <c r="BL128" s="172"/>
      <c r="BM128" s="172"/>
      <c r="BN128" s="172"/>
      <c r="BO128" s="172"/>
      <c r="BP128" s="171"/>
      <c r="BQ128" s="171"/>
      <c r="BR128" s="172"/>
      <c r="BS128" s="167"/>
      <c r="BT128" s="167"/>
    </row>
    <row r="129" spans="1:72" ht="13" customHeight="1" x14ac:dyDescent="0.35">
      <c r="A129" s="64"/>
      <c r="B129" s="64"/>
      <c r="C129" s="64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I129" s="171"/>
      <c r="BJ129" s="171"/>
      <c r="BK129" s="172"/>
      <c r="BL129" s="172"/>
      <c r="BM129" s="172"/>
      <c r="BN129" s="172"/>
      <c r="BO129" s="172"/>
      <c r="BP129" s="171"/>
      <c r="BQ129" s="171"/>
      <c r="BR129" s="172"/>
      <c r="BS129" s="167"/>
      <c r="BT129" s="167"/>
    </row>
    <row r="130" spans="1:72" ht="13" customHeight="1" x14ac:dyDescent="0.35">
      <c r="A130" s="64"/>
      <c r="B130" s="64"/>
      <c r="C130" s="64"/>
      <c r="E130" s="66"/>
      <c r="F130" s="66"/>
      <c r="G130" s="82" t="s">
        <v>100</v>
      </c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8"/>
      <c r="AF130" s="66"/>
      <c r="AG130" s="66"/>
      <c r="AH130" s="66"/>
      <c r="AI130" s="66"/>
      <c r="AJ130" s="66"/>
      <c r="AK130" s="283" t="s">
        <v>101</v>
      </c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66"/>
      <c r="BG130" s="66"/>
      <c r="BI130" s="172" t="s">
        <v>102</v>
      </c>
      <c r="BJ130" s="171"/>
      <c r="BK130" s="172"/>
      <c r="BL130" s="172"/>
      <c r="BM130" s="172"/>
      <c r="BN130" s="172"/>
      <c r="BO130" s="172"/>
      <c r="BP130" s="171"/>
      <c r="BQ130" s="171"/>
      <c r="BR130" s="172"/>
      <c r="BS130" s="167"/>
      <c r="BT130" s="167"/>
    </row>
    <row r="131" spans="1:72" ht="13" customHeight="1" x14ac:dyDescent="0.35">
      <c r="A131" s="64"/>
      <c r="B131" s="64"/>
      <c r="C131" s="64"/>
      <c r="E131" s="66"/>
      <c r="F131" s="66"/>
      <c r="G131" s="141" t="str">
        <f>IF($BI131,"þ","¨")</f>
        <v>¨</v>
      </c>
      <c r="H131" s="142"/>
      <c r="I131" s="341" t="s">
        <v>103</v>
      </c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1"/>
      <c r="Y131" s="341"/>
      <c r="Z131" s="341"/>
      <c r="AA131" s="341"/>
      <c r="AB131" s="341"/>
      <c r="AC131" s="341"/>
      <c r="AD131" s="341"/>
      <c r="AE131" s="341"/>
      <c r="AF131" s="341"/>
      <c r="AG131" s="341"/>
      <c r="AH131" s="341"/>
      <c r="AI131" s="66"/>
      <c r="AJ131" s="66"/>
      <c r="AK131" s="286"/>
      <c r="AL131" s="286"/>
      <c r="AM131" s="286"/>
      <c r="AN131" s="286"/>
      <c r="AO131" s="286" t="s">
        <v>24</v>
      </c>
      <c r="AP131" s="286"/>
      <c r="AQ131" s="286"/>
      <c r="AR131" s="286" t="s">
        <v>25</v>
      </c>
      <c r="AS131" s="286"/>
      <c r="AT131" s="286"/>
      <c r="AU131" s="286" t="s">
        <v>26</v>
      </c>
      <c r="AV131" s="286"/>
      <c r="AW131" s="286"/>
      <c r="AX131" s="286" t="s">
        <v>27</v>
      </c>
      <c r="AY131" s="286"/>
      <c r="AZ131" s="286"/>
      <c r="BA131" s="286" t="s">
        <v>104</v>
      </c>
      <c r="BB131" s="286"/>
      <c r="BC131" s="286"/>
      <c r="BD131" s="286"/>
      <c r="BE131" s="286"/>
      <c r="BF131" s="66"/>
      <c r="BG131" s="66"/>
      <c r="BI131" s="172" t="b">
        <f>AND(BJ131:BM131)</f>
        <v>0</v>
      </c>
      <c r="BJ131" s="171" t="b">
        <f>NOT(ISBLANK($L$6))</f>
        <v>0</v>
      </c>
      <c r="BK131" s="172" t="b">
        <f>NOT(ISBLANK($L$8))</f>
        <v>0</v>
      </c>
      <c r="BL131" s="172" t="b">
        <f>NOT(ISBLANK($AH$6))</f>
        <v>0</v>
      </c>
      <c r="BM131" s="172" t="b">
        <f>NOT(ISBLANK($AH$8))</f>
        <v>1</v>
      </c>
      <c r="BN131" s="172"/>
      <c r="BO131" s="172"/>
      <c r="BP131" s="171"/>
      <c r="BQ131" s="171"/>
      <c r="BR131" s="172"/>
      <c r="BS131" s="167"/>
      <c r="BT131" s="167"/>
    </row>
    <row r="132" spans="1:72" ht="13" customHeight="1" x14ac:dyDescent="0.35">
      <c r="A132" s="64"/>
      <c r="B132" s="64"/>
      <c r="C132" s="64"/>
      <c r="E132" s="66"/>
      <c r="F132" s="66"/>
      <c r="G132" s="141" t="str">
        <f>IF($BI132,"þ","¨")</f>
        <v>¨</v>
      </c>
      <c r="H132" s="142"/>
      <c r="I132" s="341" t="s">
        <v>105</v>
      </c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1"/>
      <c r="X132" s="341"/>
      <c r="Y132" s="341"/>
      <c r="Z132" s="341"/>
      <c r="AA132" s="341"/>
      <c r="AB132" s="341"/>
      <c r="AC132" s="341"/>
      <c r="AD132" s="341"/>
      <c r="AE132" s="341"/>
      <c r="AF132" s="341"/>
      <c r="AG132" s="341"/>
      <c r="AH132" s="341"/>
      <c r="AI132" s="66"/>
      <c r="AJ132" s="66"/>
      <c r="AK132" s="216" t="s">
        <v>106</v>
      </c>
      <c r="AL132" s="216"/>
      <c r="AM132" s="216"/>
      <c r="AN132" s="216"/>
      <c r="AO132" s="239">
        <f>SUMIF($G$16:$G$124,"1",$BL$16:$BL$124)</f>
        <v>15</v>
      </c>
      <c r="AP132" s="239"/>
      <c r="AQ132" s="239"/>
      <c r="AR132" s="239">
        <f>SUMIF($G$16:$G$124,"1",$BM$16:$BM$124)</f>
        <v>15</v>
      </c>
      <c r="AS132" s="239"/>
      <c r="AT132" s="239"/>
      <c r="AU132" s="239">
        <f>SUMIF($G$16:$G$124,"1",$BN$16:$BN$124)</f>
        <v>0</v>
      </c>
      <c r="AV132" s="239"/>
      <c r="AW132" s="239"/>
      <c r="AX132" s="239">
        <f>SUMIF($G$16:$G$124,"1",$BO$16:$BO$124)</f>
        <v>5</v>
      </c>
      <c r="AY132" s="239"/>
      <c r="AZ132" s="239"/>
      <c r="BA132" s="239">
        <f>SUM(AO132:AZ132)</f>
        <v>35</v>
      </c>
      <c r="BB132" s="239"/>
      <c r="BC132" s="239"/>
      <c r="BD132" s="239"/>
      <c r="BE132" s="239"/>
      <c r="BF132" s="66"/>
      <c r="BG132" s="66"/>
      <c r="BI132" s="172" t="b">
        <f>AND(BQ14:BQ111)</f>
        <v>0</v>
      </c>
      <c r="BJ132" s="171"/>
      <c r="BK132" s="172"/>
      <c r="BL132" s="172"/>
      <c r="BM132" s="172"/>
      <c r="BN132" s="172"/>
      <c r="BO132" s="172"/>
      <c r="BP132" s="171"/>
      <c r="BQ132" s="171"/>
      <c r="BR132" s="172"/>
      <c r="BS132" s="167"/>
      <c r="BT132" s="167"/>
    </row>
    <row r="133" spans="1:72" ht="13" customHeight="1" x14ac:dyDescent="0.35">
      <c r="A133" s="64"/>
      <c r="B133" s="64"/>
      <c r="C133" s="64"/>
      <c r="E133" s="66"/>
      <c r="F133" s="66"/>
      <c r="G133" s="141" t="str">
        <f>IF($BI133,"þ","¨")</f>
        <v>¨</v>
      </c>
      <c r="H133" s="142"/>
      <c r="I133" s="341" t="s">
        <v>107</v>
      </c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/>
      <c r="X133" s="341"/>
      <c r="Y133" s="341"/>
      <c r="Z133" s="341"/>
      <c r="AA133" s="341"/>
      <c r="AB133" s="341"/>
      <c r="AC133" s="341"/>
      <c r="AD133" s="341"/>
      <c r="AE133" s="341"/>
      <c r="AF133" s="341"/>
      <c r="AG133" s="341"/>
      <c r="AH133" s="341"/>
      <c r="AI133" s="66"/>
      <c r="AJ133" s="66"/>
      <c r="AK133" s="216" t="s">
        <v>108</v>
      </c>
      <c r="AL133" s="216"/>
      <c r="AM133" s="216"/>
      <c r="AN133" s="216"/>
      <c r="AO133" s="239">
        <f>SUMIF($G$16:$G$124,"2",$BL$16:$BL$124)</f>
        <v>0</v>
      </c>
      <c r="AP133" s="239"/>
      <c r="AQ133" s="239"/>
      <c r="AR133" s="239">
        <f>SUMIF($G$16:$G$124,"2",$BM$16:$BM$124)</f>
        <v>15</v>
      </c>
      <c r="AS133" s="239"/>
      <c r="AT133" s="239"/>
      <c r="AU133" s="239">
        <f>SUMIF($G$16:$G$124,"2",$BN$16:$BN$124)</f>
        <v>15</v>
      </c>
      <c r="AV133" s="239"/>
      <c r="AW133" s="239"/>
      <c r="AX133" s="239">
        <f>SUMIF($G$16:$G$124,"2",$BO$16:$BO$124)</f>
        <v>15</v>
      </c>
      <c r="AY133" s="239"/>
      <c r="AZ133" s="239"/>
      <c r="BA133" s="239">
        <f>SUM(AO133:AZ133)</f>
        <v>45</v>
      </c>
      <c r="BB133" s="239"/>
      <c r="BC133" s="239"/>
      <c r="BD133" s="239"/>
      <c r="BE133" s="239"/>
      <c r="BF133" s="66"/>
      <c r="BG133" s="66"/>
      <c r="BI133" s="172" t="b">
        <f>$BA$134&gt;=120</f>
        <v>0</v>
      </c>
      <c r="BJ133" s="171"/>
      <c r="BK133" s="172"/>
      <c r="BL133" s="172"/>
      <c r="BM133" s="172"/>
      <c r="BN133" s="172"/>
      <c r="BO133" s="172"/>
      <c r="BP133" s="171"/>
      <c r="BQ133" s="171"/>
      <c r="BR133" s="172"/>
      <c r="BS133" s="167"/>
      <c r="BT133" s="167"/>
    </row>
    <row r="134" spans="1:72" ht="13" customHeight="1" x14ac:dyDescent="0.35">
      <c r="A134" s="64"/>
      <c r="B134" s="64"/>
      <c r="C134" s="64"/>
      <c r="E134" s="66"/>
      <c r="G134" s="141" t="str">
        <f>IF($BI134,"þ","¨")</f>
        <v>þ</v>
      </c>
      <c r="H134" s="142"/>
      <c r="I134" s="341" t="s">
        <v>109</v>
      </c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  <c r="X134" s="341"/>
      <c r="Y134" s="341"/>
      <c r="Z134" s="341"/>
      <c r="AA134" s="341"/>
      <c r="AB134" s="341"/>
      <c r="AC134" s="341"/>
      <c r="AD134" s="341"/>
      <c r="AE134" s="341"/>
      <c r="AF134" s="341"/>
      <c r="AG134" s="341"/>
      <c r="AH134" s="341"/>
      <c r="AI134" s="66"/>
      <c r="AJ134" s="66"/>
      <c r="AK134" s="349" t="s">
        <v>110</v>
      </c>
      <c r="AL134" s="349"/>
      <c r="AM134" s="349"/>
      <c r="AN134" s="349"/>
      <c r="AO134" s="349"/>
      <c r="AP134" s="349"/>
      <c r="AQ134" s="349"/>
      <c r="AR134" s="349"/>
      <c r="AS134" s="349"/>
      <c r="AT134" s="349"/>
      <c r="AU134" s="349"/>
      <c r="AV134" s="349"/>
      <c r="AW134" s="349"/>
      <c r="AX134" s="349"/>
      <c r="AY134" s="349"/>
      <c r="AZ134" s="349"/>
      <c r="BA134" s="227">
        <f>SUM(BA132:BE133)</f>
        <v>80</v>
      </c>
      <c r="BB134" s="227"/>
      <c r="BC134" s="227"/>
      <c r="BD134" s="227"/>
      <c r="BE134" s="227"/>
      <c r="BF134" s="66"/>
      <c r="BG134" s="66"/>
      <c r="BI134" s="172" t="b">
        <f>AND(BJ91:BJ98)</f>
        <v>1</v>
      </c>
      <c r="BJ134" s="171"/>
      <c r="BK134" s="172"/>
      <c r="BL134" s="172"/>
      <c r="BM134" s="172"/>
      <c r="BN134" s="172"/>
      <c r="BO134" s="172"/>
      <c r="BP134" s="171"/>
      <c r="BQ134" s="171"/>
      <c r="BR134" s="172"/>
      <c r="BS134" s="167"/>
      <c r="BT134" s="167"/>
    </row>
    <row r="135" spans="1:72" ht="13" customHeight="1" x14ac:dyDescent="0.35">
      <c r="A135" s="64"/>
      <c r="B135" s="64"/>
      <c r="C135" s="64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K135" s="74" t="s">
        <v>111</v>
      </c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I135" s="171"/>
      <c r="BJ135" s="171"/>
      <c r="BK135" s="172"/>
      <c r="BL135" s="172"/>
      <c r="BM135" s="172"/>
      <c r="BN135" s="172"/>
      <c r="BO135" s="172"/>
      <c r="BP135" s="171"/>
      <c r="BQ135" s="171"/>
      <c r="BR135" s="172"/>
      <c r="BS135" s="167"/>
      <c r="BT135" s="167"/>
    </row>
    <row r="136" spans="1:72" ht="13" customHeight="1" x14ac:dyDescent="0.35">
      <c r="A136" s="64"/>
      <c r="B136" s="64"/>
      <c r="C136" s="64"/>
      <c r="E136" s="66"/>
      <c r="F136" s="66"/>
      <c r="G136" s="82" t="s">
        <v>112</v>
      </c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66"/>
      <c r="BF136" s="66"/>
      <c r="BG136" s="88"/>
      <c r="BI136" s="171"/>
      <c r="BJ136" s="171"/>
      <c r="BK136" s="172"/>
      <c r="BL136" s="172"/>
      <c r="BM136" s="172"/>
      <c r="BN136" s="172"/>
      <c r="BO136" s="172"/>
      <c r="BP136" s="171"/>
      <c r="BQ136" s="171"/>
      <c r="BR136" s="172"/>
      <c r="BS136" s="167"/>
      <c r="BT136" s="167"/>
    </row>
    <row r="137" spans="1:72" ht="13" customHeight="1" x14ac:dyDescent="0.35">
      <c r="A137" s="64"/>
      <c r="B137" s="64"/>
      <c r="C137" s="64"/>
      <c r="E137" s="66"/>
      <c r="F137" s="66"/>
      <c r="G137" s="366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  <c r="AJ137" s="367"/>
      <c r="AK137" s="367"/>
      <c r="AL137" s="367"/>
      <c r="AM137" s="367"/>
      <c r="AN137" s="367"/>
      <c r="AO137" s="367"/>
      <c r="AP137" s="367"/>
      <c r="AQ137" s="367"/>
      <c r="AR137" s="367"/>
      <c r="AS137" s="367"/>
      <c r="AT137" s="367"/>
      <c r="AU137" s="367"/>
      <c r="AV137" s="367"/>
      <c r="AW137" s="367"/>
      <c r="AX137" s="367"/>
      <c r="AY137" s="367"/>
      <c r="AZ137" s="367"/>
      <c r="BA137" s="367"/>
      <c r="BB137" s="367"/>
      <c r="BC137" s="367"/>
      <c r="BD137" s="367"/>
      <c r="BE137" s="368"/>
      <c r="BF137" s="66"/>
      <c r="BG137" s="107"/>
      <c r="BI137" s="171"/>
      <c r="BJ137" s="171"/>
      <c r="BK137" s="172"/>
      <c r="BL137" s="172"/>
      <c r="BM137" s="172"/>
      <c r="BN137" s="172"/>
      <c r="BO137" s="172"/>
      <c r="BP137" s="171"/>
      <c r="BQ137" s="171"/>
      <c r="BR137" s="172"/>
      <c r="BS137" s="167"/>
      <c r="BT137" s="167"/>
    </row>
    <row r="138" spans="1:72" ht="13" customHeight="1" x14ac:dyDescent="0.35">
      <c r="A138" s="64"/>
      <c r="B138" s="64"/>
      <c r="C138" s="64"/>
      <c r="E138" s="88"/>
      <c r="F138" s="66"/>
      <c r="G138" s="369"/>
      <c r="H138" s="370"/>
      <c r="I138" s="37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  <c r="AZ138" s="370"/>
      <c r="BA138" s="370"/>
      <c r="BB138" s="370"/>
      <c r="BC138" s="370"/>
      <c r="BD138" s="370"/>
      <c r="BE138" s="371"/>
      <c r="BF138" s="66"/>
      <c r="BG138" s="88"/>
      <c r="BI138" s="171"/>
      <c r="BJ138" s="181"/>
      <c r="BK138" s="172"/>
      <c r="BL138" s="172"/>
      <c r="BM138" s="172"/>
      <c r="BN138" s="172"/>
      <c r="BO138" s="172"/>
      <c r="BP138" s="171"/>
      <c r="BQ138" s="171"/>
      <c r="BR138" s="172"/>
      <c r="BS138" s="167"/>
      <c r="BT138" s="167"/>
    </row>
    <row r="139" spans="1:72" ht="13" customHeight="1" x14ac:dyDescent="0.35">
      <c r="A139" s="143"/>
      <c r="B139" s="143"/>
      <c r="C139" s="143"/>
      <c r="D139" s="144"/>
      <c r="E139" s="88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88"/>
      <c r="BH139" s="144"/>
      <c r="BI139" s="182"/>
      <c r="BJ139" s="171"/>
      <c r="BK139" s="172"/>
      <c r="BL139" s="172"/>
      <c r="BM139" s="172"/>
      <c r="BN139" s="172"/>
      <c r="BO139" s="172"/>
      <c r="BP139" s="171"/>
      <c r="BQ139" s="171"/>
      <c r="BR139" s="172"/>
      <c r="BS139" s="167"/>
      <c r="BT139" s="167"/>
    </row>
    <row r="140" spans="1:72" ht="13" customHeight="1" x14ac:dyDescent="0.35">
      <c r="A140" s="143"/>
      <c r="B140" s="143"/>
      <c r="C140" s="143"/>
      <c r="D140" s="144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144"/>
      <c r="BI140" s="182"/>
      <c r="BJ140" s="171"/>
      <c r="BK140" s="172"/>
      <c r="BL140" s="172"/>
      <c r="BM140" s="172"/>
      <c r="BN140" s="172"/>
      <c r="BO140" s="172"/>
      <c r="BP140" s="171"/>
      <c r="BQ140" s="171"/>
      <c r="BR140" s="172"/>
      <c r="BS140" s="167"/>
      <c r="BT140" s="167"/>
    </row>
    <row r="141" spans="1:72" ht="13" customHeight="1" x14ac:dyDescent="0.35">
      <c r="A141" s="64"/>
      <c r="B141" s="64"/>
      <c r="C141" s="64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I141" s="171"/>
      <c r="BJ141" s="171"/>
      <c r="BK141" s="172"/>
      <c r="BL141" s="172"/>
      <c r="BM141" s="172"/>
      <c r="BN141" s="172"/>
      <c r="BO141" s="172"/>
      <c r="BP141" s="171"/>
      <c r="BQ141" s="171"/>
      <c r="BR141" s="172"/>
      <c r="BS141" s="167"/>
      <c r="BT141" s="167"/>
    </row>
    <row r="142" spans="1:72" ht="13" customHeight="1" x14ac:dyDescent="0.35">
      <c r="A142" s="143"/>
      <c r="B142" s="143"/>
      <c r="C142" s="143"/>
      <c r="D142" s="144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144"/>
      <c r="BI142" s="182"/>
      <c r="BJ142" s="183"/>
      <c r="BK142" s="172"/>
      <c r="BL142" s="172"/>
      <c r="BM142" s="172"/>
      <c r="BN142" s="172"/>
      <c r="BO142" s="172"/>
      <c r="BP142" s="171"/>
      <c r="BQ142" s="171"/>
      <c r="BR142" s="172"/>
      <c r="BS142" s="167"/>
      <c r="BT142" s="167"/>
    </row>
    <row r="143" spans="1:72" ht="13" customHeight="1" x14ac:dyDescent="0.35">
      <c r="A143" s="143"/>
      <c r="B143" s="143"/>
      <c r="C143" s="143"/>
      <c r="D143" s="144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144"/>
      <c r="BI143" s="182"/>
      <c r="BJ143" s="171"/>
      <c r="BK143" s="172"/>
      <c r="BL143" s="172"/>
      <c r="BM143" s="172"/>
      <c r="BN143" s="172"/>
      <c r="BO143" s="172"/>
      <c r="BP143" s="171"/>
      <c r="BQ143" s="171"/>
      <c r="BR143" s="172"/>
      <c r="BS143" s="167"/>
      <c r="BT143" s="167"/>
    </row>
    <row r="144" spans="1:72" ht="13" customHeight="1" x14ac:dyDescent="0.35">
      <c r="A144" s="143"/>
      <c r="B144" s="143"/>
      <c r="C144" s="143"/>
      <c r="D144" s="144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144"/>
      <c r="BI144" s="182"/>
      <c r="BJ144" s="171"/>
      <c r="BK144" s="172"/>
      <c r="BL144" s="172"/>
      <c r="BM144" s="172"/>
      <c r="BN144" s="172"/>
      <c r="BO144" s="172"/>
      <c r="BP144" s="171"/>
      <c r="BQ144" s="171"/>
      <c r="BR144" s="172"/>
      <c r="BS144" s="167"/>
      <c r="BT144" s="167"/>
    </row>
    <row r="145" spans="1:72" ht="13" customHeight="1" x14ac:dyDescent="0.35">
      <c r="A145" s="143"/>
      <c r="B145" s="143"/>
      <c r="C145" s="143"/>
      <c r="D145" s="144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144"/>
      <c r="BI145" s="182"/>
      <c r="BJ145" s="171"/>
      <c r="BK145" s="172"/>
      <c r="BL145" s="172"/>
      <c r="BM145" s="172"/>
      <c r="BN145" s="172"/>
      <c r="BO145" s="172"/>
      <c r="BP145" s="171"/>
      <c r="BQ145" s="171"/>
      <c r="BR145" s="172"/>
      <c r="BS145" s="167"/>
      <c r="BT145" s="167"/>
    </row>
    <row r="146" spans="1:72" ht="13" customHeight="1" x14ac:dyDescent="0.35">
      <c r="A146" s="143"/>
      <c r="B146" s="143"/>
      <c r="C146" s="143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I146" s="171"/>
      <c r="BJ146" s="171"/>
      <c r="BK146" s="172"/>
      <c r="BL146" s="172"/>
      <c r="BM146" s="172"/>
      <c r="BN146" s="172"/>
      <c r="BO146" s="172"/>
      <c r="BP146" s="171"/>
      <c r="BQ146" s="171"/>
      <c r="BR146" s="172"/>
      <c r="BS146" s="167"/>
      <c r="BT146" s="167"/>
    </row>
    <row r="147" spans="1:72" ht="13" customHeight="1" x14ac:dyDescent="0.35">
      <c r="A147" s="64"/>
      <c r="B147" s="64"/>
      <c r="C147" s="64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I147" s="171"/>
      <c r="BJ147" s="171"/>
      <c r="BK147" s="172"/>
      <c r="BL147" s="172"/>
      <c r="BM147" s="172"/>
      <c r="BN147" s="172"/>
      <c r="BO147" s="172"/>
      <c r="BP147" s="171"/>
      <c r="BQ147" s="171"/>
      <c r="BR147" s="172"/>
      <c r="BS147" s="167"/>
      <c r="BT147" s="167"/>
    </row>
    <row r="148" spans="1:72" ht="13" customHeight="1" x14ac:dyDescent="0.35">
      <c r="A148" s="64"/>
      <c r="B148" s="64"/>
      <c r="C148" s="64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I148" s="171"/>
      <c r="BJ148" s="171"/>
      <c r="BK148" s="172"/>
      <c r="BL148" s="172"/>
      <c r="BM148" s="172"/>
      <c r="BN148" s="172"/>
      <c r="BO148" s="172"/>
      <c r="BP148" s="171"/>
      <c r="BQ148" s="171"/>
      <c r="BR148" s="172"/>
      <c r="BS148" s="167"/>
      <c r="BT148" s="167"/>
    </row>
    <row r="149" spans="1:72" ht="13" customHeight="1" x14ac:dyDescent="0.35">
      <c r="A149" s="64"/>
      <c r="B149" s="64"/>
      <c r="C149" s="64"/>
      <c r="E149" s="88"/>
      <c r="F149" s="66"/>
      <c r="G149" s="66"/>
      <c r="H149" s="66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66"/>
      <c r="BG149" s="88"/>
      <c r="BI149" s="171"/>
      <c r="BJ149" s="171"/>
      <c r="BK149" s="172"/>
      <c r="BL149" s="172"/>
      <c r="BM149" s="172"/>
      <c r="BN149" s="172"/>
      <c r="BO149" s="172"/>
      <c r="BP149" s="171"/>
      <c r="BQ149" s="171"/>
      <c r="BR149" s="172"/>
      <c r="BS149" s="167"/>
      <c r="BT149" s="167"/>
    </row>
    <row r="150" spans="1:72" ht="13" customHeight="1" x14ac:dyDescent="0.35">
      <c r="A150" s="64"/>
      <c r="B150" s="64"/>
      <c r="C150" s="64"/>
      <c r="E150" s="88"/>
      <c r="F150" s="66"/>
      <c r="G150" s="82" t="s">
        <v>0</v>
      </c>
      <c r="H150" s="82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88"/>
      <c r="BG150" s="88"/>
      <c r="BI150" s="171"/>
      <c r="BJ150" s="171"/>
      <c r="BK150" s="172"/>
      <c r="BL150" s="172"/>
      <c r="BM150" s="172"/>
      <c r="BN150" s="172"/>
      <c r="BO150" s="172"/>
      <c r="BP150" s="171"/>
      <c r="BQ150" s="171"/>
      <c r="BR150" s="172"/>
      <c r="BS150" s="167"/>
      <c r="BT150" s="167"/>
    </row>
    <row r="151" spans="1:72" ht="13" customHeight="1" x14ac:dyDescent="0.35">
      <c r="A151" s="64"/>
      <c r="B151" s="64"/>
      <c r="C151" s="64"/>
      <c r="E151" s="88"/>
      <c r="F151" s="66"/>
      <c r="G151" s="66"/>
      <c r="H151" s="145" t="str">
        <f>Instructions!$A$2</f>
        <v>1. Fill in the form and save as PDF with name:</v>
      </c>
      <c r="I151" s="146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66"/>
      <c r="AB151" s="82"/>
      <c r="AC151" s="82"/>
      <c r="AD151" s="82"/>
      <c r="AE151" s="82"/>
      <c r="AF151" s="82"/>
      <c r="AG151" s="82"/>
      <c r="AH151" s="82"/>
      <c r="AI151" s="82"/>
      <c r="AJ151" s="147" t="str">
        <f>Instructions!$A$3</f>
        <v>Please enter a name and student number in the form!</v>
      </c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8"/>
      <c r="BG151" s="88"/>
      <c r="BI151" s="171"/>
      <c r="BJ151" s="171"/>
      <c r="BK151" s="172"/>
      <c r="BL151" s="172"/>
      <c r="BM151" s="172"/>
      <c r="BN151" s="172"/>
      <c r="BO151" s="172"/>
      <c r="BP151" s="171"/>
      <c r="BQ151" s="171"/>
      <c r="BR151" s="172"/>
      <c r="BS151" s="167"/>
      <c r="BT151" s="167"/>
    </row>
    <row r="152" spans="1:72" ht="13" customHeight="1" x14ac:dyDescent="0.35">
      <c r="A152" s="64"/>
      <c r="B152" s="64"/>
      <c r="C152" s="64"/>
      <c r="E152" s="88"/>
      <c r="F152" s="66"/>
      <c r="G152" s="66"/>
      <c r="H152" s="145" t="str">
        <f>Instructions!$A$4</f>
        <v>2. Check the form one last time and digitally sign the PDF form.</v>
      </c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88"/>
      <c r="BG152" s="88"/>
      <c r="BI152" s="171"/>
      <c r="BJ152" s="171"/>
      <c r="BK152" s="172"/>
      <c r="BL152" s="172"/>
      <c r="BM152" s="172"/>
      <c r="BN152" s="172"/>
      <c r="BO152" s="172"/>
      <c r="BP152" s="171"/>
      <c r="BQ152" s="171"/>
      <c r="BR152" s="172"/>
      <c r="BS152" s="167"/>
      <c r="BT152" s="167"/>
    </row>
    <row r="153" spans="1:72" ht="13" customHeight="1" x14ac:dyDescent="0.35">
      <c r="A153" s="64"/>
      <c r="B153" s="64"/>
      <c r="C153" s="64"/>
      <c r="E153" s="88"/>
      <c r="F153" s="66"/>
      <c r="G153" s="66"/>
      <c r="H153" s="145" t="str">
        <f>Instructions!$A$5</f>
        <v xml:space="preserve">3. Let your form be signed digitally by your MSc coordinator: </v>
      </c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H153" s="145"/>
      <c r="AI153" s="66"/>
      <c r="AJ153" s="22" t="s">
        <v>4</v>
      </c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88"/>
      <c r="BI153" s="171"/>
      <c r="BJ153" s="171"/>
      <c r="BK153" s="172"/>
      <c r="BL153" s="172"/>
      <c r="BM153" s="172"/>
      <c r="BN153" s="172"/>
      <c r="BO153" s="172"/>
      <c r="BP153" s="171"/>
      <c r="BQ153" s="171"/>
      <c r="BR153" s="172"/>
      <c r="BS153" s="167"/>
      <c r="BT153" s="167"/>
    </row>
    <row r="154" spans="1:72" ht="13" customHeight="1" x14ac:dyDescent="0.35">
      <c r="A154" s="64"/>
      <c r="B154" s="64"/>
      <c r="C154" s="64"/>
      <c r="E154" s="66"/>
      <c r="F154" s="66"/>
      <c r="G154" s="66"/>
      <c r="H154" s="145" t="str">
        <f>Instructions!$A$6</f>
        <v>4. Once signed by the coordinator, send to:</v>
      </c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66"/>
      <c r="AA154" s="88"/>
      <c r="AB154" s="88"/>
      <c r="AC154" s="88"/>
      <c r="AD154" s="88"/>
      <c r="AE154" s="88"/>
      <c r="AF154" s="88"/>
      <c r="AG154" s="88"/>
      <c r="AH154" s="88"/>
      <c r="AI154" s="66"/>
      <c r="AJ154" s="22" t="s">
        <v>6</v>
      </c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66"/>
      <c r="BI154" s="171"/>
      <c r="BJ154" s="171"/>
      <c r="BK154" s="172"/>
      <c r="BL154" s="172"/>
      <c r="BM154" s="172"/>
      <c r="BN154" s="172"/>
      <c r="BO154" s="172"/>
      <c r="BP154" s="171"/>
      <c r="BQ154" s="171"/>
      <c r="BR154" s="172"/>
      <c r="BS154" s="167"/>
      <c r="BT154" s="167"/>
    </row>
    <row r="155" spans="1:72" ht="13" customHeight="1" x14ac:dyDescent="0.35">
      <c r="A155" s="64"/>
      <c r="B155" s="64"/>
      <c r="C155" s="64"/>
      <c r="E155" s="66"/>
      <c r="F155" s="66"/>
      <c r="G155" s="66"/>
      <c r="H155" s="145" t="str">
        <f>Instructions!$A$7</f>
        <v>5. Send a CC/copy to the MSc coordinator:</v>
      </c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66"/>
      <c r="AA155" s="145"/>
      <c r="AB155" s="66"/>
      <c r="AC155" s="66"/>
      <c r="AD155" s="145"/>
      <c r="AE155" s="145"/>
      <c r="AF155" s="145"/>
      <c r="AG155" s="145"/>
      <c r="AH155" s="145"/>
      <c r="AI155" s="66"/>
      <c r="AJ155" s="22" t="s">
        <v>4</v>
      </c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66"/>
      <c r="BI155" s="171"/>
      <c r="BJ155" s="171"/>
      <c r="BK155" s="172"/>
      <c r="BL155" s="172"/>
      <c r="BM155" s="172"/>
      <c r="BN155" s="172"/>
      <c r="BO155" s="172"/>
      <c r="BP155" s="171"/>
      <c r="BQ155" s="171"/>
      <c r="BR155" s="172"/>
      <c r="BS155" s="167"/>
      <c r="BT155" s="167"/>
    </row>
    <row r="156" spans="1:72" ht="13" customHeight="1" x14ac:dyDescent="0.35">
      <c r="A156" s="64"/>
      <c r="B156" s="64"/>
      <c r="C156" s="64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88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I156" s="171"/>
      <c r="BJ156" s="171"/>
      <c r="BK156" s="172"/>
      <c r="BL156" s="172"/>
      <c r="BM156" s="172"/>
      <c r="BN156" s="172"/>
      <c r="BO156" s="172"/>
      <c r="BP156" s="171"/>
      <c r="BQ156" s="171"/>
      <c r="BR156" s="172"/>
      <c r="BS156" s="167"/>
      <c r="BT156" s="167"/>
    </row>
    <row r="157" spans="1:72" ht="13" customHeight="1" x14ac:dyDescent="0.35">
      <c r="A157" s="64"/>
      <c r="B157" s="64"/>
      <c r="C157" s="64"/>
      <c r="E157" s="66"/>
      <c r="F157" s="148"/>
      <c r="G157" s="149" t="s">
        <v>113</v>
      </c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1"/>
      <c r="S157" s="151"/>
      <c r="T157" s="152"/>
      <c r="U157" s="152"/>
      <c r="V157" s="153"/>
      <c r="W157" s="154"/>
      <c r="X157" s="149" t="s">
        <v>114</v>
      </c>
      <c r="Y157" s="155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2"/>
      <c r="AL157" s="152"/>
      <c r="AM157" s="152"/>
      <c r="AN157" s="152"/>
      <c r="AO157" s="153"/>
      <c r="AP157" s="154"/>
      <c r="AQ157" s="149" t="s">
        <v>115</v>
      </c>
      <c r="AR157" s="155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3"/>
      <c r="BG157" s="66"/>
      <c r="BI157" s="171"/>
      <c r="BJ157" s="171"/>
      <c r="BK157" s="172"/>
      <c r="BL157" s="172"/>
      <c r="BM157" s="172"/>
      <c r="BN157" s="172"/>
      <c r="BO157" s="172"/>
      <c r="BP157" s="171"/>
      <c r="BQ157" s="171"/>
      <c r="BR157" s="172"/>
      <c r="BS157" s="167"/>
      <c r="BT157" s="167"/>
    </row>
    <row r="158" spans="1:72" ht="13" customHeight="1" x14ac:dyDescent="0.35">
      <c r="A158" s="64"/>
      <c r="B158" s="64"/>
      <c r="C158" s="64"/>
      <c r="E158" s="66"/>
      <c r="F158" s="157"/>
      <c r="G158" s="283" t="s">
        <v>116</v>
      </c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158"/>
      <c r="W158" s="157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158"/>
      <c r="AP158" s="157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158"/>
      <c r="BG158" s="66"/>
      <c r="BI158" s="171"/>
      <c r="BJ158" s="171"/>
      <c r="BK158" s="172"/>
      <c r="BL158" s="172"/>
      <c r="BM158" s="172"/>
      <c r="BN158" s="172"/>
      <c r="BO158" s="172"/>
      <c r="BP158" s="171"/>
      <c r="BQ158" s="171"/>
      <c r="BR158" s="172"/>
      <c r="BS158" s="167"/>
      <c r="BT158" s="167"/>
    </row>
    <row r="159" spans="1:72" ht="13" customHeight="1" x14ac:dyDescent="0.35">
      <c r="A159" s="64"/>
      <c r="B159" s="64"/>
      <c r="C159" s="64"/>
      <c r="E159" s="66"/>
      <c r="F159" s="159"/>
      <c r="G159" s="287" t="s">
        <v>117</v>
      </c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V159" s="160"/>
      <c r="W159" s="157"/>
      <c r="X159" s="283" t="str">
        <f>IF(ISBLANK($L$6),"(fill in name at the top of this form)",$L$6)</f>
        <v>(fill in name at the top of this form)</v>
      </c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158"/>
      <c r="AP159" s="157"/>
      <c r="AQ159" s="283" t="s">
        <v>118</v>
      </c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158"/>
      <c r="BG159" s="66"/>
      <c r="BI159" s="171"/>
      <c r="BJ159" s="171"/>
      <c r="BK159" s="172"/>
      <c r="BL159" s="172"/>
      <c r="BM159" s="172"/>
      <c r="BN159" s="172"/>
      <c r="BO159" s="172"/>
      <c r="BP159" s="171"/>
      <c r="BQ159" s="171"/>
      <c r="BR159" s="172"/>
      <c r="BS159" s="167"/>
      <c r="BT159" s="167"/>
    </row>
    <row r="160" spans="1:72" ht="13" customHeight="1" x14ac:dyDescent="0.35">
      <c r="A160" s="64"/>
      <c r="B160" s="64"/>
      <c r="C160" s="64"/>
      <c r="E160" s="66"/>
      <c r="F160" s="157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158"/>
      <c r="W160" s="157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158"/>
      <c r="AP160" s="157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158"/>
      <c r="BG160" s="66"/>
      <c r="BI160" s="174"/>
      <c r="BJ160" s="171"/>
      <c r="BK160" s="172"/>
      <c r="BL160" s="172"/>
      <c r="BM160" s="172"/>
      <c r="BN160" s="172"/>
      <c r="BO160" s="172"/>
      <c r="BP160" s="171"/>
      <c r="BQ160" s="171"/>
      <c r="BR160" s="172"/>
      <c r="BS160" s="167"/>
      <c r="BT160" s="167"/>
    </row>
    <row r="161" spans="1:72" ht="13" customHeight="1" x14ac:dyDescent="0.35">
      <c r="A161" s="64"/>
      <c r="B161" s="64"/>
      <c r="C161" s="64"/>
      <c r="E161" s="66"/>
      <c r="F161" s="157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158"/>
      <c r="W161" s="157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158"/>
      <c r="AP161" s="157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158"/>
      <c r="BG161" s="66"/>
      <c r="BI161" s="171"/>
      <c r="BJ161" s="171"/>
      <c r="BK161" s="172"/>
      <c r="BL161" s="172"/>
      <c r="BM161" s="172"/>
      <c r="BN161" s="172"/>
      <c r="BO161" s="172"/>
      <c r="BP161" s="171"/>
      <c r="BQ161" s="171"/>
      <c r="BR161" s="172"/>
      <c r="BS161" s="167"/>
      <c r="BT161" s="167"/>
    </row>
    <row r="162" spans="1:72" ht="13" customHeight="1" x14ac:dyDescent="0.35">
      <c r="A162" s="64"/>
      <c r="B162" s="64"/>
      <c r="C162" s="64"/>
      <c r="E162" s="66"/>
      <c r="F162" s="157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158"/>
      <c r="W162" s="157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158"/>
      <c r="AP162" s="157"/>
      <c r="AQ162" s="285"/>
      <c r="AR162" s="285"/>
      <c r="AS162" s="285"/>
      <c r="AT162" s="285"/>
      <c r="AU162" s="285"/>
      <c r="AV162" s="285"/>
      <c r="AW162" s="285"/>
      <c r="AX162" s="285"/>
      <c r="AY162" s="285"/>
      <c r="AZ162" s="285"/>
      <c r="BA162" s="285"/>
      <c r="BB162" s="285"/>
      <c r="BC162" s="285"/>
      <c r="BD162" s="285"/>
      <c r="BE162" s="285"/>
      <c r="BF162" s="158"/>
      <c r="BG162" s="66"/>
      <c r="BI162" s="171"/>
      <c r="BJ162" s="171"/>
      <c r="BK162" s="172"/>
      <c r="BL162" s="172"/>
      <c r="BM162" s="172"/>
      <c r="BN162" s="172"/>
      <c r="BO162" s="172"/>
      <c r="BP162" s="171"/>
      <c r="BQ162" s="171"/>
      <c r="BR162" s="172"/>
      <c r="BS162" s="167"/>
      <c r="BT162" s="167"/>
    </row>
    <row r="163" spans="1:72" ht="13" customHeight="1" x14ac:dyDescent="0.35">
      <c r="A163" s="64"/>
      <c r="B163" s="64"/>
      <c r="C163" s="64"/>
      <c r="E163" s="66"/>
      <c r="F163" s="161"/>
      <c r="G163" s="162" t="s">
        <v>119</v>
      </c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3"/>
      <c r="W163" s="164"/>
      <c r="X163" s="162" t="s">
        <v>119</v>
      </c>
      <c r="Y163" s="165"/>
      <c r="Z163" s="162"/>
      <c r="AA163" s="281">
        <f ca="1">TODAY()</f>
        <v>45539</v>
      </c>
      <c r="AB163" s="281"/>
      <c r="AC163" s="281"/>
      <c r="AD163" s="281"/>
      <c r="AE163" s="281"/>
      <c r="AF163" s="281"/>
      <c r="AG163" s="281"/>
      <c r="AH163" s="281"/>
      <c r="AI163" s="281"/>
      <c r="AJ163" s="281"/>
      <c r="AK163" s="281"/>
      <c r="AL163" s="281"/>
      <c r="AM163" s="281"/>
      <c r="AN163" s="281"/>
      <c r="AO163" s="282"/>
      <c r="AP163" s="164"/>
      <c r="AQ163" s="162" t="s">
        <v>119</v>
      </c>
      <c r="AR163" s="165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6"/>
      <c r="BD163" s="166"/>
      <c r="BE163" s="162"/>
      <c r="BF163" s="163"/>
      <c r="BG163" s="66"/>
      <c r="BI163" s="171"/>
      <c r="BJ163" s="171"/>
      <c r="BK163" s="172"/>
      <c r="BL163" s="172"/>
      <c r="BM163" s="172"/>
      <c r="BN163" s="172"/>
      <c r="BO163" s="172"/>
      <c r="BP163" s="171"/>
      <c r="BQ163" s="171"/>
      <c r="BR163" s="172"/>
      <c r="BS163" s="167"/>
      <c r="BT163" s="167"/>
    </row>
    <row r="164" spans="1:72" ht="13" customHeight="1" x14ac:dyDescent="0.35">
      <c r="A164" s="64"/>
      <c r="B164" s="64"/>
      <c r="C164" s="64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88"/>
      <c r="AZ164" s="66"/>
      <c r="BA164" s="66"/>
      <c r="BB164" s="66"/>
      <c r="BC164" s="66"/>
      <c r="BD164" s="66"/>
      <c r="BE164" s="66"/>
      <c r="BF164" s="66"/>
      <c r="BG164" s="66"/>
      <c r="BI164" s="171"/>
      <c r="BJ164" s="171"/>
      <c r="BK164" s="172"/>
      <c r="BL164" s="172"/>
      <c r="BM164" s="172"/>
      <c r="BN164" s="172"/>
      <c r="BO164" s="172"/>
      <c r="BP164" s="171"/>
      <c r="BQ164" s="171"/>
      <c r="BR164" s="172"/>
      <c r="BS164" s="167"/>
      <c r="BT164" s="167"/>
    </row>
    <row r="165" spans="1:72" ht="13" customHeight="1" x14ac:dyDescent="0.35">
      <c r="A165" s="64"/>
      <c r="B165" s="64"/>
      <c r="C165" s="64"/>
      <c r="E165" s="66"/>
      <c r="F165" s="352" t="s">
        <v>120</v>
      </c>
      <c r="G165" s="353"/>
      <c r="H165" s="353"/>
      <c r="I165" s="353"/>
      <c r="J165" s="353"/>
      <c r="K165" s="353"/>
      <c r="L165" s="353"/>
      <c r="M165" s="353"/>
      <c r="N165" s="353"/>
      <c r="O165" s="353"/>
      <c r="P165" s="353"/>
      <c r="Q165" s="353"/>
      <c r="R165" s="353"/>
      <c r="S165" s="353"/>
      <c r="T165" s="353"/>
      <c r="U165" s="353"/>
      <c r="V165" s="353"/>
      <c r="W165" s="353"/>
      <c r="X165" s="353"/>
      <c r="Y165" s="353"/>
      <c r="Z165" s="353"/>
      <c r="AA165" s="353"/>
      <c r="AB165" s="353"/>
      <c r="AC165" s="353"/>
      <c r="AD165" s="353"/>
      <c r="AE165" s="353"/>
      <c r="AF165" s="353"/>
      <c r="AG165" s="353"/>
      <c r="AH165" s="353"/>
      <c r="AI165" s="353"/>
      <c r="AJ165" s="353"/>
      <c r="AK165" s="353"/>
      <c r="AL165" s="353"/>
      <c r="AM165" s="353"/>
      <c r="AN165" s="353"/>
      <c r="AO165" s="353"/>
      <c r="AP165" s="353"/>
      <c r="AQ165" s="353"/>
      <c r="AR165" s="353"/>
      <c r="AS165" s="353"/>
      <c r="AT165" s="353"/>
      <c r="AU165" s="353"/>
      <c r="AV165" s="353"/>
      <c r="AW165" s="353"/>
      <c r="AX165" s="353"/>
      <c r="AY165" s="353"/>
      <c r="AZ165" s="353"/>
      <c r="BA165" s="353"/>
      <c r="BB165" s="353"/>
      <c r="BC165" s="353"/>
      <c r="BD165" s="353"/>
      <c r="BE165" s="353"/>
      <c r="BF165" s="353"/>
      <c r="BG165" s="66"/>
      <c r="BI165" s="171"/>
      <c r="BJ165" s="171"/>
      <c r="BK165" s="172"/>
      <c r="BL165" s="172"/>
      <c r="BM165" s="172"/>
      <c r="BN165" s="172"/>
      <c r="BO165" s="172"/>
      <c r="BP165" s="171"/>
      <c r="BQ165" s="171"/>
      <c r="BR165" s="172"/>
      <c r="BS165" s="167"/>
      <c r="BT165" s="167"/>
    </row>
    <row r="166" spans="1:72" ht="13" customHeight="1" x14ac:dyDescent="0.35">
      <c r="A166" s="64"/>
      <c r="B166" s="64"/>
      <c r="C166" s="64"/>
      <c r="E166" s="66"/>
      <c r="F166" s="353"/>
      <c r="G166" s="353"/>
      <c r="H166" s="353"/>
      <c r="I166" s="353"/>
      <c r="J166" s="353"/>
      <c r="K166" s="353"/>
      <c r="L166" s="353"/>
      <c r="M166" s="353"/>
      <c r="N166" s="353"/>
      <c r="O166" s="353"/>
      <c r="P166" s="353"/>
      <c r="Q166" s="353"/>
      <c r="R166" s="353"/>
      <c r="S166" s="353"/>
      <c r="T166" s="353"/>
      <c r="U166" s="353"/>
      <c r="V166" s="353"/>
      <c r="W166" s="353"/>
      <c r="X166" s="353"/>
      <c r="Y166" s="353"/>
      <c r="Z166" s="353"/>
      <c r="AA166" s="353"/>
      <c r="AB166" s="353"/>
      <c r="AC166" s="353"/>
      <c r="AD166" s="353"/>
      <c r="AE166" s="353"/>
      <c r="AF166" s="353"/>
      <c r="AG166" s="353"/>
      <c r="AH166" s="353"/>
      <c r="AI166" s="353"/>
      <c r="AJ166" s="353"/>
      <c r="AK166" s="353"/>
      <c r="AL166" s="353"/>
      <c r="AM166" s="353"/>
      <c r="AN166" s="353"/>
      <c r="AO166" s="353"/>
      <c r="AP166" s="353"/>
      <c r="AQ166" s="353"/>
      <c r="AR166" s="353"/>
      <c r="AS166" s="353"/>
      <c r="AT166" s="353"/>
      <c r="AU166" s="353"/>
      <c r="AV166" s="353"/>
      <c r="AW166" s="353"/>
      <c r="AX166" s="353"/>
      <c r="AY166" s="353"/>
      <c r="AZ166" s="353"/>
      <c r="BA166" s="353"/>
      <c r="BB166" s="353"/>
      <c r="BC166" s="353"/>
      <c r="BD166" s="353"/>
      <c r="BE166" s="353"/>
      <c r="BF166" s="353"/>
      <c r="BG166" s="66"/>
      <c r="BI166" s="171"/>
      <c r="BJ166" s="171"/>
      <c r="BK166" s="172"/>
      <c r="BL166" s="172"/>
      <c r="BM166" s="172"/>
      <c r="BN166" s="172"/>
      <c r="BO166" s="172"/>
      <c r="BP166" s="171"/>
      <c r="BQ166" s="171"/>
      <c r="BR166" s="172"/>
      <c r="BS166" s="167"/>
      <c r="BT166" s="167"/>
    </row>
    <row r="167" spans="1:72" ht="13" customHeight="1" x14ac:dyDescent="0.35">
      <c r="A167" s="64"/>
      <c r="B167" s="64"/>
      <c r="C167" s="64"/>
      <c r="E167" s="66"/>
      <c r="F167" s="353"/>
      <c r="G167" s="353"/>
      <c r="H167" s="353"/>
      <c r="I167" s="353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  <c r="T167" s="353"/>
      <c r="U167" s="353"/>
      <c r="V167" s="353"/>
      <c r="W167" s="353"/>
      <c r="X167" s="353"/>
      <c r="Y167" s="353"/>
      <c r="Z167" s="353"/>
      <c r="AA167" s="353"/>
      <c r="AB167" s="353"/>
      <c r="AC167" s="353"/>
      <c r="AD167" s="353"/>
      <c r="AE167" s="353"/>
      <c r="AF167" s="353"/>
      <c r="AG167" s="353"/>
      <c r="AH167" s="353"/>
      <c r="AI167" s="353"/>
      <c r="AJ167" s="353"/>
      <c r="AK167" s="353"/>
      <c r="AL167" s="353"/>
      <c r="AM167" s="353"/>
      <c r="AN167" s="353"/>
      <c r="AO167" s="353"/>
      <c r="AP167" s="353"/>
      <c r="AQ167" s="353"/>
      <c r="AR167" s="353"/>
      <c r="AS167" s="353"/>
      <c r="AT167" s="353"/>
      <c r="AU167" s="353"/>
      <c r="AV167" s="353"/>
      <c r="AW167" s="353"/>
      <c r="AX167" s="353"/>
      <c r="AY167" s="353"/>
      <c r="AZ167" s="353"/>
      <c r="BA167" s="353"/>
      <c r="BB167" s="353"/>
      <c r="BC167" s="353"/>
      <c r="BD167" s="353"/>
      <c r="BE167" s="353"/>
      <c r="BF167" s="353"/>
      <c r="BG167" s="66"/>
      <c r="BI167" s="171"/>
      <c r="BJ167" s="171"/>
      <c r="BK167" s="172"/>
      <c r="BL167" s="172"/>
      <c r="BM167" s="172"/>
      <c r="BN167" s="172"/>
      <c r="BO167" s="172"/>
      <c r="BP167" s="171"/>
      <c r="BQ167" s="171"/>
      <c r="BR167" s="172"/>
      <c r="BS167" s="167"/>
      <c r="BT167" s="167"/>
    </row>
    <row r="168" spans="1:72" ht="13" customHeight="1" x14ac:dyDescent="0.35">
      <c r="A168" s="64"/>
      <c r="B168" s="64"/>
      <c r="C168" s="64"/>
      <c r="E168" s="66"/>
      <c r="F168" s="353"/>
      <c r="G168" s="353"/>
      <c r="H168" s="353"/>
      <c r="I168" s="353"/>
      <c r="J168" s="353"/>
      <c r="K168" s="353"/>
      <c r="L168" s="353"/>
      <c r="M168" s="353"/>
      <c r="N168" s="353"/>
      <c r="O168" s="353"/>
      <c r="P168" s="353"/>
      <c r="Q168" s="353"/>
      <c r="R168" s="353"/>
      <c r="S168" s="353"/>
      <c r="T168" s="353"/>
      <c r="U168" s="353"/>
      <c r="V168" s="353"/>
      <c r="W168" s="353"/>
      <c r="X168" s="353"/>
      <c r="Y168" s="353"/>
      <c r="Z168" s="353"/>
      <c r="AA168" s="353"/>
      <c r="AB168" s="353"/>
      <c r="AC168" s="353"/>
      <c r="AD168" s="353"/>
      <c r="AE168" s="353"/>
      <c r="AF168" s="353"/>
      <c r="AG168" s="353"/>
      <c r="AH168" s="353"/>
      <c r="AI168" s="353"/>
      <c r="AJ168" s="353"/>
      <c r="AK168" s="353"/>
      <c r="AL168" s="353"/>
      <c r="AM168" s="353"/>
      <c r="AN168" s="353"/>
      <c r="AO168" s="353"/>
      <c r="AP168" s="353"/>
      <c r="AQ168" s="353"/>
      <c r="AR168" s="353"/>
      <c r="AS168" s="353"/>
      <c r="AT168" s="353"/>
      <c r="AU168" s="353"/>
      <c r="AV168" s="353"/>
      <c r="AW168" s="353"/>
      <c r="AX168" s="353"/>
      <c r="AY168" s="353"/>
      <c r="AZ168" s="353"/>
      <c r="BA168" s="353"/>
      <c r="BB168" s="353"/>
      <c r="BC168" s="353"/>
      <c r="BD168" s="353"/>
      <c r="BE168" s="353"/>
      <c r="BF168" s="353"/>
      <c r="BG168" s="66"/>
      <c r="BI168" s="171"/>
      <c r="BJ168" s="171"/>
      <c r="BK168" s="172"/>
      <c r="BL168" s="172"/>
      <c r="BM168" s="172"/>
      <c r="BN168" s="172"/>
      <c r="BO168" s="172"/>
      <c r="BP168" s="171"/>
      <c r="BQ168" s="171"/>
      <c r="BR168" s="172"/>
      <c r="BS168" s="167"/>
      <c r="BT168" s="167"/>
    </row>
    <row r="169" spans="1:72" ht="13" customHeight="1" x14ac:dyDescent="0.35">
      <c r="A169" s="64"/>
      <c r="B169" s="64"/>
      <c r="C169" s="64"/>
      <c r="E169" s="66"/>
      <c r="F169" s="353"/>
      <c r="G169" s="353"/>
      <c r="H169" s="353"/>
      <c r="I169" s="353"/>
      <c r="J169" s="353"/>
      <c r="K169" s="353"/>
      <c r="L169" s="353"/>
      <c r="M169" s="353"/>
      <c r="N169" s="353"/>
      <c r="O169" s="353"/>
      <c r="P169" s="353"/>
      <c r="Q169" s="353"/>
      <c r="R169" s="353"/>
      <c r="S169" s="353"/>
      <c r="T169" s="353"/>
      <c r="U169" s="353"/>
      <c r="V169" s="353"/>
      <c r="W169" s="353"/>
      <c r="X169" s="353"/>
      <c r="Y169" s="353"/>
      <c r="Z169" s="353"/>
      <c r="AA169" s="353"/>
      <c r="AB169" s="353"/>
      <c r="AC169" s="353"/>
      <c r="AD169" s="353"/>
      <c r="AE169" s="353"/>
      <c r="AF169" s="353"/>
      <c r="AG169" s="353"/>
      <c r="AH169" s="353"/>
      <c r="AI169" s="353"/>
      <c r="AJ169" s="353"/>
      <c r="AK169" s="353"/>
      <c r="AL169" s="353"/>
      <c r="AM169" s="353"/>
      <c r="AN169" s="353"/>
      <c r="AO169" s="353"/>
      <c r="AP169" s="353"/>
      <c r="AQ169" s="353"/>
      <c r="AR169" s="353"/>
      <c r="AS169" s="353"/>
      <c r="AT169" s="353"/>
      <c r="AU169" s="353"/>
      <c r="AV169" s="353"/>
      <c r="AW169" s="353"/>
      <c r="AX169" s="353"/>
      <c r="AY169" s="353"/>
      <c r="AZ169" s="353"/>
      <c r="BA169" s="353"/>
      <c r="BB169" s="353"/>
      <c r="BC169" s="353"/>
      <c r="BD169" s="353"/>
      <c r="BE169" s="353"/>
      <c r="BF169" s="353"/>
      <c r="BG169" s="66"/>
      <c r="BI169" s="171"/>
      <c r="BJ169" s="171"/>
      <c r="BK169" s="172"/>
      <c r="BL169" s="172"/>
      <c r="BM169" s="172"/>
      <c r="BN169" s="172"/>
      <c r="BO169" s="172"/>
      <c r="BP169" s="171"/>
      <c r="BQ169" s="171"/>
      <c r="BR169" s="172"/>
      <c r="BS169" s="167"/>
      <c r="BT169" s="167"/>
    </row>
    <row r="170" spans="1:72" ht="13" customHeight="1" x14ac:dyDescent="0.35">
      <c r="A170" s="64"/>
      <c r="B170" s="64"/>
      <c r="C170" s="64"/>
      <c r="E170" s="66"/>
      <c r="F170" s="353"/>
      <c r="G170" s="353"/>
      <c r="H170" s="353"/>
      <c r="I170" s="353"/>
      <c r="J170" s="353"/>
      <c r="K170" s="353"/>
      <c r="L170" s="353"/>
      <c r="M170" s="353"/>
      <c r="N170" s="353"/>
      <c r="O170" s="353"/>
      <c r="P170" s="353"/>
      <c r="Q170" s="353"/>
      <c r="R170" s="353"/>
      <c r="S170" s="353"/>
      <c r="T170" s="353"/>
      <c r="U170" s="353"/>
      <c r="V170" s="353"/>
      <c r="W170" s="353"/>
      <c r="X170" s="353"/>
      <c r="Y170" s="353"/>
      <c r="Z170" s="353"/>
      <c r="AA170" s="353"/>
      <c r="AB170" s="353"/>
      <c r="AC170" s="353"/>
      <c r="AD170" s="353"/>
      <c r="AE170" s="353"/>
      <c r="AF170" s="353"/>
      <c r="AG170" s="353"/>
      <c r="AH170" s="353"/>
      <c r="AI170" s="353"/>
      <c r="AJ170" s="353"/>
      <c r="AK170" s="353"/>
      <c r="AL170" s="353"/>
      <c r="AM170" s="353"/>
      <c r="AN170" s="353"/>
      <c r="AO170" s="353"/>
      <c r="AP170" s="353"/>
      <c r="AQ170" s="353"/>
      <c r="AR170" s="353"/>
      <c r="AS170" s="353"/>
      <c r="AT170" s="353"/>
      <c r="AU170" s="353"/>
      <c r="AV170" s="353"/>
      <c r="AW170" s="353"/>
      <c r="AX170" s="353"/>
      <c r="AY170" s="353"/>
      <c r="AZ170" s="353"/>
      <c r="BA170" s="353"/>
      <c r="BB170" s="353"/>
      <c r="BC170" s="353"/>
      <c r="BD170" s="353"/>
      <c r="BE170" s="353"/>
      <c r="BF170" s="353"/>
      <c r="BG170" s="88"/>
      <c r="BI170" s="171"/>
      <c r="BJ170" s="171"/>
      <c r="BK170" s="172"/>
      <c r="BL170" s="172"/>
      <c r="BM170" s="172"/>
      <c r="BN170" s="172"/>
      <c r="BO170" s="172"/>
      <c r="BP170" s="171"/>
      <c r="BQ170" s="171"/>
      <c r="BR170" s="172"/>
      <c r="BS170" s="167"/>
      <c r="BT170" s="167"/>
    </row>
    <row r="171" spans="1:72" ht="13" customHeight="1" x14ac:dyDescent="0.35">
      <c r="A171" s="64"/>
      <c r="B171" s="64"/>
      <c r="C171" s="64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88"/>
      <c r="BI171" s="171"/>
      <c r="BJ171" s="171"/>
      <c r="BK171" s="172"/>
      <c r="BL171" s="172"/>
      <c r="BM171" s="172"/>
      <c r="BN171" s="172"/>
      <c r="BO171" s="172"/>
      <c r="BP171" s="171"/>
      <c r="BQ171" s="171"/>
      <c r="BR171" s="172"/>
      <c r="BS171" s="167"/>
      <c r="BT171" s="167"/>
    </row>
    <row r="172" spans="1:72" ht="13" customHeight="1" x14ac:dyDescent="0.35">
      <c r="A172" s="64"/>
      <c r="B172" s="64"/>
      <c r="C172" s="64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88"/>
      <c r="BI172" s="171"/>
      <c r="BJ172" s="171"/>
      <c r="BK172" s="172"/>
      <c r="BL172" s="172"/>
      <c r="BM172" s="172"/>
      <c r="BN172" s="172"/>
      <c r="BO172" s="172"/>
      <c r="BP172" s="171"/>
      <c r="BQ172" s="171"/>
      <c r="BR172" s="172"/>
      <c r="BS172" s="167"/>
      <c r="BT172" s="167"/>
    </row>
    <row r="173" spans="1:72" ht="13" customHeight="1" x14ac:dyDescent="0.35">
      <c r="A173" s="64"/>
      <c r="B173" s="64"/>
      <c r="C173" s="64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88"/>
      <c r="BI173" s="171"/>
      <c r="BJ173" s="171"/>
      <c r="BK173" s="172"/>
      <c r="BL173" s="172"/>
      <c r="BM173" s="172"/>
      <c r="BN173" s="172"/>
      <c r="BO173" s="172"/>
      <c r="BP173" s="171"/>
      <c r="BQ173" s="171"/>
      <c r="BR173" s="172"/>
      <c r="BS173" s="167"/>
      <c r="BT173" s="167"/>
    </row>
    <row r="174" spans="1:72" ht="13" customHeight="1" x14ac:dyDescent="0.35">
      <c r="A174" s="64"/>
      <c r="B174" s="64"/>
      <c r="C174" s="64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I174" s="171"/>
      <c r="BJ174" s="171"/>
      <c r="BK174" s="172"/>
      <c r="BL174" s="172"/>
      <c r="BM174" s="172"/>
      <c r="BN174" s="172"/>
      <c r="BO174" s="172"/>
      <c r="BP174" s="171"/>
      <c r="BQ174" s="171"/>
      <c r="BR174" s="172"/>
      <c r="BS174" s="167"/>
      <c r="BT174" s="167"/>
    </row>
    <row r="175" spans="1:72" ht="13" customHeight="1" x14ac:dyDescent="0.35">
      <c r="A175" s="64"/>
      <c r="B175" s="64"/>
      <c r="C175" s="64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I175" s="171"/>
      <c r="BJ175" s="171"/>
      <c r="BK175" s="172"/>
      <c r="BL175" s="172"/>
      <c r="BM175" s="172"/>
      <c r="BN175" s="172"/>
      <c r="BO175" s="172"/>
      <c r="BP175" s="171"/>
      <c r="BQ175" s="171"/>
      <c r="BR175" s="172"/>
      <c r="BS175" s="167"/>
      <c r="BT175" s="167"/>
    </row>
    <row r="176" spans="1:72" ht="13" customHeight="1" x14ac:dyDescent="0.35">
      <c r="A176" s="64"/>
      <c r="B176" s="64"/>
      <c r="C176" s="64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I176" s="171"/>
      <c r="BJ176" s="171"/>
      <c r="BK176" s="172"/>
      <c r="BL176" s="172"/>
      <c r="BM176" s="172"/>
      <c r="BN176" s="172"/>
      <c r="BO176" s="172"/>
      <c r="BP176" s="171"/>
      <c r="BQ176" s="171"/>
      <c r="BR176" s="172"/>
      <c r="BS176" s="167"/>
      <c r="BT176" s="167"/>
    </row>
    <row r="177" spans="1:72" ht="13" customHeight="1" x14ac:dyDescent="0.35">
      <c r="A177" s="64"/>
      <c r="B177" s="64"/>
      <c r="C177" s="64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I177" s="171"/>
      <c r="BJ177" s="171"/>
      <c r="BK177" s="172"/>
      <c r="BL177" s="172"/>
      <c r="BM177" s="172"/>
      <c r="BN177" s="172"/>
      <c r="BO177" s="172"/>
      <c r="BP177" s="171"/>
      <c r="BQ177" s="171"/>
      <c r="BR177" s="172"/>
      <c r="BS177" s="167"/>
      <c r="BT177" s="167"/>
    </row>
    <row r="178" spans="1:72" ht="13" customHeight="1" x14ac:dyDescent="0.35">
      <c r="A178" s="64"/>
      <c r="B178" s="64"/>
      <c r="C178" s="64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I178" s="171"/>
      <c r="BJ178" s="171"/>
      <c r="BK178" s="172"/>
      <c r="BL178" s="172"/>
      <c r="BM178" s="172"/>
      <c r="BN178" s="172"/>
      <c r="BO178" s="172"/>
      <c r="BP178" s="171"/>
      <c r="BQ178" s="171"/>
      <c r="BR178" s="172"/>
      <c r="BS178" s="167"/>
      <c r="BT178" s="167"/>
    </row>
    <row r="179" spans="1:72" ht="13" customHeight="1" x14ac:dyDescent="0.35">
      <c r="A179" s="64"/>
      <c r="B179" s="64"/>
      <c r="C179" s="64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I179" s="171"/>
      <c r="BJ179" s="171"/>
      <c r="BK179" s="172"/>
      <c r="BL179" s="172"/>
      <c r="BM179" s="172"/>
      <c r="BN179" s="172"/>
      <c r="BO179" s="172"/>
      <c r="BP179" s="171"/>
      <c r="BQ179" s="171"/>
      <c r="BR179" s="172"/>
      <c r="BS179" s="167"/>
      <c r="BT179" s="167"/>
    </row>
    <row r="180" spans="1:72" ht="13" customHeight="1" x14ac:dyDescent="0.35">
      <c r="A180" s="64"/>
      <c r="B180" s="64"/>
      <c r="C180" s="64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I180" s="171"/>
      <c r="BJ180" s="171"/>
      <c r="BK180" s="172"/>
      <c r="BL180" s="172"/>
      <c r="BM180" s="172"/>
      <c r="BN180" s="172"/>
      <c r="BO180" s="172"/>
      <c r="BP180" s="171"/>
      <c r="BQ180" s="171"/>
      <c r="BR180" s="172"/>
      <c r="BS180" s="167"/>
      <c r="BT180" s="167"/>
    </row>
    <row r="181" spans="1:72" ht="13" customHeight="1" x14ac:dyDescent="0.35">
      <c r="A181" s="64"/>
      <c r="B181" s="64"/>
      <c r="C181" s="64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I181" s="171"/>
      <c r="BJ181" s="171"/>
      <c r="BK181" s="172"/>
      <c r="BL181" s="172"/>
      <c r="BM181" s="172"/>
      <c r="BN181" s="172"/>
      <c r="BO181" s="172"/>
      <c r="BP181" s="171"/>
      <c r="BQ181" s="171"/>
      <c r="BR181" s="172"/>
      <c r="BS181" s="167"/>
      <c r="BT181" s="167"/>
    </row>
    <row r="182" spans="1:72" ht="13" customHeight="1" x14ac:dyDescent="0.35">
      <c r="A182" s="64"/>
      <c r="B182" s="64"/>
      <c r="C182" s="64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I182" s="171"/>
      <c r="BJ182" s="171"/>
      <c r="BK182" s="172"/>
      <c r="BL182" s="172"/>
      <c r="BM182" s="172"/>
      <c r="BN182" s="172"/>
      <c r="BO182" s="172"/>
      <c r="BP182" s="171"/>
      <c r="BQ182" s="171"/>
      <c r="BR182" s="172"/>
      <c r="BS182" s="167"/>
      <c r="BT182" s="167"/>
    </row>
    <row r="183" spans="1:72" ht="13" customHeight="1" x14ac:dyDescent="0.35">
      <c r="A183" s="64"/>
      <c r="B183" s="64"/>
      <c r="C183" s="64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I183" s="171"/>
      <c r="BJ183" s="171"/>
      <c r="BK183" s="172"/>
      <c r="BL183" s="172"/>
      <c r="BM183" s="172"/>
      <c r="BN183" s="172"/>
      <c r="BO183" s="172"/>
      <c r="BP183" s="171"/>
      <c r="BQ183" s="171"/>
      <c r="BR183" s="172"/>
      <c r="BS183" s="167"/>
      <c r="BT183" s="167"/>
    </row>
    <row r="184" spans="1:72" ht="13" customHeight="1" x14ac:dyDescent="0.35">
      <c r="A184" s="116"/>
      <c r="B184" s="116"/>
      <c r="C184" s="116"/>
      <c r="D184" s="84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84"/>
      <c r="BI184" s="171"/>
      <c r="BJ184" s="171"/>
      <c r="BK184" s="172"/>
      <c r="BL184" s="172"/>
      <c r="BM184" s="172"/>
      <c r="BN184" s="172"/>
      <c r="BO184" s="172"/>
      <c r="BP184" s="171"/>
      <c r="BQ184" s="171"/>
      <c r="BR184" s="172"/>
      <c r="BS184" s="167"/>
      <c r="BT184" s="167"/>
    </row>
    <row r="185" spans="1:72" ht="13" customHeight="1" x14ac:dyDescent="0.35">
      <c r="A185" s="64"/>
      <c r="B185" s="64"/>
      <c r="C185" s="64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I185" s="171"/>
      <c r="BJ185" s="171"/>
      <c r="BK185" s="172"/>
      <c r="BL185" s="172"/>
      <c r="BM185" s="172"/>
      <c r="BN185" s="172"/>
      <c r="BO185" s="172"/>
      <c r="BP185" s="171"/>
      <c r="BQ185" s="171"/>
      <c r="BR185" s="172"/>
      <c r="BS185" s="167"/>
      <c r="BT185" s="167"/>
    </row>
    <row r="186" spans="1:72" ht="13" customHeight="1" x14ac:dyDescent="0.35">
      <c r="A186" s="309" t="s">
        <v>121</v>
      </c>
      <c r="B186" s="309"/>
      <c r="C186" s="309"/>
      <c r="D186" s="127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127"/>
      <c r="BI186" s="171"/>
      <c r="BJ186" s="171"/>
      <c r="BK186" s="172"/>
      <c r="BL186" s="172"/>
      <c r="BM186" s="172"/>
      <c r="BN186" s="172"/>
      <c r="BO186" s="172"/>
      <c r="BP186" s="171"/>
      <c r="BQ186" s="171"/>
      <c r="BR186" s="172"/>
      <c r="BS186" s="167"/>
      <c r="BT186" s="167"/>
    </row>
    <row r="187" spans="1:72" ht="13" customHeight="1" x14ac:dyDescent="0.35">
      <c r="A187" s="64"/>
      <c r="B187" s="64"/>
      <c r="C187" s="64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71"/>
      <c r="BJ187" s="171"/>
      <c r="BK187" s="172"/>
      <c r="BL187" s="172"/>
      <c r="BM187" s="172"/>
      <c r="BN187" s="172"/>
      <c r="BO187" s="172"/>
      <c r="BP187" s="171"/>
      <c r="BQ187" s="171"/>
      <c r="BR187" s="172"/>
      <c r="BS187" s="167"/>
      <c r="BT187" s="167"/>
    </row>
    <row r="188" spans="1:72" ht="13" customHeight="1" x14ac:dyDescent="0.35">
      <c r="A188" s="64"/>
      <c r="B188" s="64"/>
      <c r="C188" s="64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71"/>
      <c r="BJ188" s="171"/>
      <c r="BK188" s="172"/>
      <c r="BL188" s="172"/>
      <c r="BM188" s="172"/>
      <c r="BN188" s="172"/>
      <c r="BO188" s="172"/>
      <c r="BP188" s="171"/>
      <c r="BQ188" s="171"/>
      <c r="BR188" s="172"/>
      <c r="BS188" s="167"/>
      <c r="BT188" s="167"/>
    </row>
    <row r="189" spans="1:72" ht="13" customHeight="1" x14ac:dyDescent="0.35">
      <c r="A189" s="64"/>
      <c r="B189" s="64"/>
      <c r="C189" s="64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71"/>
      <c r="BJ189" s="171"/>
      <c r="BK189" s="172"/>
      <c r="BL189" s="172"/>
      <c r="BM189" s="172"/>
      <c r="BN189" s="172"/>
      <c r="BO189" s="172"/>
      <c r="BP189" s="171"/>
      <c r="BQ189" s="171"/>
      <c r="BR189" s="172"/>
      <c r="BS189" s="167"/>
      <c r="BT189" s="167"/>
    </row>
    <row r="190" spans="1:72" ht="13" customHeight="1" x14ac:dyDescent="0.35">
      <c r="A190" s="64"/>
      <c r="B190" s="64"/>
      <c r="C190" s="64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71"/>
      <c r="BJ190" s="171"/>
      <c r="BK190" s="172"/>
      <c r="BL190" s="172"/>
      <c r="BM190" s="172"/>
      <c r="BN190" s="172"/>
      <c r="BO190" s="172"/>
      <c r="BP190" s="171"/>
      <c r="BQ190" s="171"/>
      <c r="BR190" s="172"/>
      <c r="BS190" s="167"/>
      <c r="BT190" s="167"/>
    </row>
    <row r="191" spans="1:72" ht="13" customHeight="1" x14ac:dyDescent="0.35">
      <c r="A191" s="64"/>
      <c r="B191" s="64"/>
      <c r="C191" s="64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71"/>
      <c r="BJ191" s="171"/>
      <c r="BK191" s="172"/>
      <c r="BL191" s="172"/>
      <c r="BM191" s="172"/>
      <c r="BN191" s="172"/>
      <c r="BO191" s="172"/>
      <c r="BP191" s="171"/>
      <c r="BQ191" s="171"/>
      <c r="BR191" s="172"/>
      <c r="BS191" s="167"/>
      <c r="BT191" s="167"/>
    </row>
    <row r="192" spans="1:72" ht="13" customHeight="1" x14ac:dyDescent="0.35">
      <c r="A192" s="64"/>
      <c r="B192" s="64"/>
      <c r="C192" s="64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71"/>
      <c r="BJ192" s="171"/>
      <c r="BK192" s="172"/>
      <c r="BL192" s="172"/>
      <c r="BM192" s="172"/>
      <c r="BN192" s="172"/>
      <c r="BO192" s="172"/>
      <c r="BP192" s="171"/>
      <c r="BQ192" s="171"/>
      <c r="BR192" s="172"/>
      <c r="BS192" s="167"/>
      <c r="BT192" s="167"/>
    </row>
    <row r="193" spans="1:72" ht="13" customHeight="1" x14ac:dyDescent="0.35">
      <c r="A193" s="64"/>
      <c r="B193" s="64"/>
      <c r="C193" s="64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71"/>
      <c r="BJ193" s="171"/>
      <c r="BK193" s="172"/>
      <c r="BL193" s="172"/>
      <c r="BM193" s="172"/>
      <c r="BN193" s="172"/>
      <c r="BO193" s="172"/>
      <c r="BP193" s="171"/>
      <c r="BQ193" s="171"/>
      <c r="BR193" s="172"/>
      <c r="BS193" s="167"/>
      <c r="BT193" s="167"/>
    </row>
    <row r="194" spans="1:72" ht="13" customHeight="1" x14ac:dyDescent="0.35">
      <c r="A194" s="64"/>
      <c r="B194" s="64"/>
      <c r="C194" s="64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71"/>
      <c r="BJ194" s="171"/>
      <c r="BK194" s="172"/>
      <c r="BL194" s="172"/>
      <c r="BM194" s="172"/>
      <c r="BN194" s="172"/>
      <c r="BO194" s="172"/>
      <c r="BP194" s="171"/>
      <c r="BQ194" s="171"/>
      <c r="BR194" s="172"/>
      <c r="BS194" s="167"/>
      <c r="BT194" s="167"/>
    </row>
    <row r="195" spans="1:72" ht="13" customHeight="1" x14ac:dyDescent="0.35">
      <c r="A195" s="64"/>
      <c r="B195" s="64"/>
      <c r="C195" s="64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71"/>
      <c r="BJ195" s="171"/>
      <c r="BK195" s="172"/>
      <c r="BL195" s="172"/>
      <c r="BM195" s="172"/>
      <c r="BN195" s="172"/>
      <c r="BO195" s="172"/>
      <c r="BP195" s="171"/>
      <c r="BQ195" s="171"/>
      <c r="BR195" s="172"/>
      <c r="BS195" s="167"/>
      <c r="BT195" s="167"/>
    </row>
    <row r="196" spans="1:72" ht="13" customHeight="1" x14ac:dyDescent="0.35">
      <c r="A196" s="64"/>
      <c r="B196" s="64"/>
      <c r="C196" s="64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71"/>
      <c r="BJ196" s="171"/>
      <c r="BK196" s="172"/>
      <c r="BL196" s="172"/>
      <c r="BM196" s="172"/>
      <c r="BN196" s="172"/>
      <c r="BO196" s="172"/>
      <c r="BP196" s="171"/>
      <c r="BQ196" s="171"/>
      <c r="BR196" s="172"/>
      <c r="BS196" s="167"/>
      <c r="BT196" s="167"/>
    </row>
    <row r="197" spans="1:72" ht="13" customHeight="1" x14ac:dyDescent="0.35">
      <c r="A197" s="64"/>
      <c r="B197" s="64"/>
      <c r="C197" s="64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71"/>
      <c r="BJ197" s="171"/>
      <c r="BK197" s="172"/>
      <c r="BL197" s="172"/>
      <c r="BM197" s="172"/>
      <c r="BN197" s="172"/>
      <c r="BO197" s="172"/>
      <c r="BP197" s="171"/>
      <c r="BQ197" s="171"/>
      <c r="BR197" s="172"/>
      <c r="BS197" s="167"/>
      <c r="BT197" s="167"/>
    </row>
    <row r="198" spans="1:72" ht="13" customHeight="1" x14ac:dyDescent="0.35">
      <c r="A198" s="64"/>
      <c r="B198" s="64"/>
      <c r="C198" s="64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71"/>
      <c r="BJ198" s="171"/>
      <c r="BK198" s="172"/>
      <c r="BL198" s="172"/>
      <c r="BM198" s="172"/>
      <c r="BN198" s="172"/>
      <c r="BO198" s="172"/>
      <c r="BP198" s="171"/>
      <c r="BQ198" s="171"/>
      <c r="BR198" s="172"/>
      <c r="BS198" s="167"/>
      <c r="BT198" s="167"/>
    </row>
    <row r="199" spans="1:72" ht="13" customHeight="1" x14ac:dyDescent="0.35">
      <c r="A199" s="64"/>
      <c r="B199" s="64"/>
      <c r="C199" s="64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71"/>
      <c r="BJ199" s="171"/>
      <c r="BK199" s="172"/>
      <c r="BL199" s="172"/>
      <c r="BM199" s="172"/>
      <c r="BN199" s="172"/>
      <c r="BO199" s="172"/>
      <c r="BP199" s="171"/>
      <c r="BQ199" s="171"/>
      <c r="BR199" s="172"/>
      <c r="BS199" s="167"/>
      <c r="BT199" s="167"/>
    </row>
    <row r="200" spans="1:72" ht="13" customHeight="1" x14ac:dyDescent="0.35">
      <c r="A200" s="64"/>
      <c r="B200" s="64"/>
      <c r="C200" s="64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71"/>
      <c r="BJ200" s="171"/>
      <c r="BK200" s="172"/>
      <c r="BL200" s="172"/>
      <c r="BM200" s="172"/>
      <c r="BN200" s="172"/>
      <c r="BO200" s="172"/>
      <c r="BP200" s="171"/>
      <c r="BQ200" s="171"/>
      <c r="BR200" s="172"/>
      <c r="BS200" s="167"/>
      <c r="BT200" s="167"/>
    </row>
  </sheetData>
  <sheetProtection algorithmName="SHA-512" hashValue="z5zmCi/59UO71jPR1wx0g5bH1UCxObq83pQn6wDjsggVYGo6kSrkR6RszcKwx+SSHbfX5E94s8FHAPa/6CBQDw==" saltValue="mJUztGTzLbsMRs6fkplysw==" spinCount="100000" sheet="1" selectLockedCells="1"/>
  <sortState xmlns:xlrd2="http://schemas.microsoft.com/office/spreadsheetml/2017/richdata2" ref="J16:BG24">
    <sortCondition ref="J16:J24"/>
  </sortState>
  <mergeCells count="264">
    <mergeCell ref="BA30:BC30"/>
    <mergeCell ref="BD30:BG30"/>
    <mergeCell ref="BA34:BC34"/>
    <mergeCell ref="X159:AN159"/>
    <mergeCell ref="AQ159:BE159"/>
    <mergeCell ref="G91:I91"/>
    <mergeCell ref="BA112:BC112"/>
    <mergeCell ref="G137:BE138"/>
    <mergeCell ref="E19:F19"/>
    <mergeCell ref="G19:I19"/>
    <mergeCell ref="E23:F23"/>
    <mergeCell ref="G23:I23"/>
    <mergeCell ref="E24:F24"/>
    <mergeCell ref="G24:I24"/>
    <mergeCell ref="E25:F25"/>
    <mergeCell ref="G25:I25"/>
    <mergeCell ref="E26:F26"/>
    <mergeCell ref="G26:I26"/>
    <mergeCell ref="BA134:BE134"/>
    <mergeCell ref="AK134:AZ134"/>
    <mergeCell ref="AK131:AN131"/>
    <mergeCell ref="AK130:BE130"/>
    <mergeCell ref="AK132:AN132"/>
    <mergeCell ref="AK133:AN133"/>
    <mergeCell ref="AO131:AQ131"/>
    <mergeCell ref="A72:C76"/>
    <mergeCell ref="F165:BF170"/>
    <mergeCell ref="BA113:BC113"/>
    <mergeCell ref="AX132:AZ132"/>
    <mergeCell ref="AX133:AZ133"/>
    <mergeCell ref="BA132:BE132"/>
    <mergeCell ref="BA133:BE133"/>
    <mergeCell ref="R115:AZ115"/>
    <mergeCell ref="J115:Q115"/>
    <mergeCell ref="G115:I115"/>
    <mergeCell ref="E115:F115"/>
    <mergeCell ref="BD90:BG90"/>
    <mergeCell ref="G94:I94"/>
    <mergeCell ref="E6:K7"/>
    <mergeCell ref="L6:X7"/>
    <mergeCell ref="Y6:AG7"/>
    <mergeCell ref="AH6:BG7"/>
    <mergeCell ref="AH8:BG9"/>
    <mergeCell ref="Y8:AG9"/>
    <mergeCell ref="L8:X9"/>
    <mergeCell ref="E8:K9"/>
    <mergeCell ref="J91:Q91"/>
    <mergeCell ref="R91:AZ91"/>
    <mergeCell ref="BA91:BC91"/>
    <mergeCell ref="E60:F60"/>
    <mergeCell ref="G60:I60"/>
    <mergeCell ref="BA61:BC61"/>
    <mergeCell ref="BA27:BC27"/>
    <mergeCell ref="E32:F32"/>
    <mergeCell ref="G32:I32"/>
    <mergeCell ref="E33:F33"/>
    <mergeCell ref="E10:BG10"/>
    <mergeCell ref="E31:F31"/>
    <mergeCell ref="G30:I30"/>
    <mergeCell ref="G31:I31"/>
    <mergeCell ref="BA110:BC110"/>
    <mergeCell ref="BD110:BG110"/>
    <mergeCell ref="G105:I105"/>
    <mergeCell ref="R106:AZ106"/>
    <mergeCell ref="G106:I106"/>
    <mergeCell ref="G104:I104"/>
    <mergeCell ref="J104:Q104"/>
    <mergeCell ref="R104:AZ104"/>
    <mergeCell ref="BA106:BC106"/>
    <mergeCell ref="BA107:BC107"/>
    <mergeCell ref="R105:AZ105"/>
    <mergeCell ref="J106:Q106"/>
    <mergeCell ref="BD15:BG15"/>
    <mergeCell ref="E15:F15"/>
    <mergeCell ref="G15:I15"/>
    <mergeCell ref="J15:Q15"/>
    <mergeCell ref="BA15:BC15"/>
    <mergeCell ref="E17:F17"/>
    <mergeCell ref="R15:AZ15"/>
    <mergeCell ref="G17:I17"/>
    <mergeCell ref="E18:F18"/>
    <mergeCell ref="G18:I18"/>
    <mergeCell ref="E16:F16"/>
    <mergeCell ref="G16:I16"/>
    <mergeCell ref="A186:C186"/>
    <mergeCell ref="E92:F92"/>
    <mergeCell ref="E93:F93"/>
    <mergeCell ref="E76:F76"/>
    <mergeCell ref="G76:I76"/>
    <mergeCell ref="E79:F79"/>
    <mergeCell ref="G79:I79"/>
    <mergeCell ref="E82:F82"/>
    <mergeCell ref="G82:I82"/>
    <mergeCell ref="E85:F85"/>
    <mergeCell ref="G85:I85"/>
    <mergeCell ref="E81:F81"/>
    <mergeCell ref="G81:I81"/>
    <mergeCell ref="I131:AH131"/>
    <mergeCell ref="I132:AH132"/>
    <mergeCell ref="I133:AH133"/>
    <mergeCell ref="I134:AH134"/>
    <mergeCell ref="E113:F113"/>
    <mergeCell ref="G113:I113"/>
    <mergeCell ref="J113:Q113"/>
    <mergeCell ref="R113:AZ113"/>
    <mergeCell ref="R112:AZ112"/>
    <mergeCell ref="G112:I112"/>
    <mergeCell ref="E110:F110"/>
    <mergeCell ref="E106:F106"/>
    <mergeCell ref="E96:F96"/>
    <mergeCell ref="G90:I90"/>
    <mergeCell ref="E95:F95"/>
    <mergeCell ref="E20:F20"/>
    <mergeCell ref="G20:I20"/>
    <mergeCell ref="E21:F21"/>
    <mergeCell ref="G21:I21"/>
    <mergeCell ref="E22:F22"/>
    <mergeCell ref="G22:I22"/>
    <mergeCell ref="E73:F73"/>
    <mergeCell ref="G73:I73"/>
    <mergeCell ref="J110:Q110"/>
    <mergeCell ref="R110:AZ110"/>
    <mergeCell ref="J30:Q30"/>
    <mergeCell ref="R30:AZ30"/>
    <mergeCell ref="E94:F94"/>
    <mergeCell ref="E105:F105"/>
    <mergeCell ref="E104:F104"/>
    <mergeCell ref="E90:F90"/>
    <mergeCell ref="G111:I111"/>
    <mergeCell ref="G114:I114"/>
    <mergeCell ref="E97:F97"/>
    <mergeCell ref="E112:F112"/>
    <mergeCell ref="E98:F98"/>
    <mergeCell ref="E91:F91"/>
    <mergeCell ref="G92:I92"/>
    <mergeCell ref="G93:I93"/>
    <mergeCell ref="AA163:AO163"/>
    <mergeCell ref="G158:U158"/>
    <mergeCell ref="G160:U162"/>
    <mergeCell ref="X160:AN162"/>
    <mergeCell ref="AQ160:BE162"/>
    <mergeCell ref="BD104:BG104"/>
    <mergeCell ref="AR131:AT131"/>
    <mergeCell ref="AU131:AW131"/>
    <mergeCell ref="AX131:AZ131"/>
    <mergeCell ref="BA131:BE131"/>
    <mergeCell ref="AO132:AQ132"/>
    <mergeCell ref="AO133:AQ133"/>
    <mergeCell ref="AR132:AT132"/>
    <mergeCell ref="AR133:AT133"/>
    <mergeCell ref="AU132:AW132"/>
    <mergeCell ref="AU133:AW133"/>
    <mergeCell ref="J105:Q105"/>
    <mergeCell ref="G110:I110"/>
    <mergeCell ref="G159:T159"/>
    <mergeCell ref="R93:AZ93"/>
    <mergeCell ref="R114:AZ114"/>
    <mergeCell ref="J114:Q114"/>
    <mergeCell ref="BA95:BC95"/>
    <mergeCell ref="BA96:BC96"/>
    <mergeCell ref="BA98:BC98"/>
    <mergeCell ref="G97:I97"/>
    <mergeCell ref="BA104:BC104"/>
    <mergeCell ref="BA105:BC105"/>
    <mergeCell ref="R94:AZ94"/>
    <mergeCell ref="R95:AZ95"/>
    <mergeCell ref="G95:I95"/>
    <mergeCell ref="G96:I96"/>
    <mergeCell ref="G98:I98"/>
    <mergeCell ref="R60:AZ60"/>
    <mergeCell ref="R53:AZ53"/>
    <mergeCell ref="E111:F111"/>
    <mergeCell ref="BA111:BC111"/>
    <mergeCell ref="BA114:BC114"/>
    <mergeCell ref="BA115:BC115"/>
    <mergeCell ref="J111:Q111"/>
    <mergeCell ref="J112:Q112"/>
    <mergeCell ref="E114:F114"/>
    <mergeCell ref="E69:F69"/>
    <mergeCell ref="G69:I69"/>
    <mergeCell ref="J69:Q69"/>
    <mergeCell ref="R69:AZ69"/>
    <mergeCell ref="BA69:BC69"/>
    <mergeCell ref="E72:F72"/>
    <mergeCell ref="J82:Q82"/>
    <mergeCell ref="R82:AZ82"/>
    <mergeCell ref="E83:F83"/>
    <mergeCell ref="G83:I83"/>
    <mergeCell ref="J83:Q83"/>
    <mergeCell ref="R83:AZ83"/>
    <mergeCell ref="J79:Q79"/>
    <mergeCell ref="R79:AZ79"/>
    <mergeCell ref="E80:F80"/>
    <mergeCell ref="BD69:BG69"/>
    <mergeCell ref="E70:F70"/>
    <mergeCell ref="G70:I70"/>
    <mergeCell ref="J70:Q70"/>
    <mergeCell ref="R70:AZ70"/>
    <mergeCell ref="E71:F71"/>
    <mergeCell ref="G71:I71"/>
    <mergeCell ref="J71:Q71"/>
    <mergeCell ref="R71:AZ71"/>
    <mergeCell ref="BA116:BC116"/>
    <mergeCell ref="R111:AZ111"/>
    <mergeCell ref="R76:AZ76"/>
    <mergeCell ref="BA99:BC99"/>
    <mergeCell ref="J60:Q60"/>
    <mergeCell ref="J53:Q53"/>
    <mergeCell ref="G33:I33"/>
    <mergeCell ref="E30:F30"/>
    <mergeCell ref="E53:F53"/>
    <mergeCell ref="G53:I53"/>
    <mergeCell ref="E84:F84"/>
    <mergeCell ref="G84:I84"/>
    <mergeCell ref="J84:Q84"/>
    <mergeCell ref="E78:F78"/>
    <mergeCell ref="G78:I78"/>
    <mergeCell ref="J78:Q78"/>
    <mergeCell ref="J73:Q73"/>
    <mergeCell ref="E74:F74"/>
    <mergeCell ref="G74:I74"/>
    <mergeCell ref="J74:Q74"/>
    <mergeCell ref="E75:F75"/>
    <mergeCell ref="G75:I75"/>
    <mergeCell ref="J75:Q75"/>
    <mergeCell ref="E77:F77"/>
    <mergeCell ref="R98:AZ98"/>
    <mergeCell ref="R80:AZ80"/>
    <mergeCell ref="J92:Q92"/>
    <mergeCell ref="J93:Q93"/>
    <mergeCell ref="J94:Q94"/>
    <mergeCell ref="J96:Q96"/>
    <mergeCell ref="J98:Q98"/>
    <mergeCell ref="J95:Q95"/>
    <mergeCell ref="R81:AZ81"/>
    <mergeCell ref="R92:AZ92"/>
    <mergeCell ref="J81:Q81"/>
    <mergeCell ref="R85:AZ85"/>
    <mergeCell ref="R84:AZ84"/>
    <mergeCell ref="J80:Q80"/>
    <mergeCell ref="J76:Q76"/>
    <mergeCell ref="R72:AZ72"/>
    <mergeCell ref="G72:I72"/>
    <mergeCell ref="J72:Q72"/>
    <mergeCell ref="J90:Q90"/>
    <mergeCell ref="R90:AZ90"/>
    <mergeCell ref="BA90:BC90"/>
    <mergeCell ref="J85:Q85"/>
    <mergeCell ref="J97:Q97"/>
    <mergeCell ref="R97:AZ97"/>
    <mergeCell ref="BA97:BC97"/>
    <mergeCell ref="R96:AZ96"/>
    <mergeCell ref="BA86:BC86"/>
    <mergeCell ref="R77:AZ77"/>
    <mergeCell ref="R78:AZ78"/>
    <mergeCell ref="R73:AZ73"/>
    <mergeCell ref="R74:AZ74"/>
    <mergeCell ref="R75:AZ75"/>
    <mergeCell ref="G77:I77"/>
    <mergeCell ref="J77:Q77"/>
    <mergeCell ref="G80:I80"/>
    <mergeCell ref="BA92:BC92"/>
    <mergeCell ref="BA93:BC93"/>
    <mergeCell ref="BA94:BC94"/>
  </mergeCells>
  <phoneticPr fontId="4" type="noConversion"/>
  <conditionalFormatting sqref="E13:BG85 E105:BG124">
    <cfRule type="expression" dxfId="12" priority="18">
      <formula>AND($BI13=1,NOT($BJ13=1),$BK13)</formula>
    </cfRule>
  </conditionalFormatting>
  <conditionalFormatting sqref="E14:BG85 E105:BG124">
    <cfRule type="expression" dxfId="11" priority="17">
      <formula>AND($BI14=1,$BJ14=1,$BK14)</formula>
    </cfRule>
  </conditionalFormatting>
  <conditionalFormatting sqref="F119:F121">
    <cfRule type="expression" dxfId="10" priority="1">
      <formula>$BK111</formula>
    </cfRule>
  </conditionalFormatting>
  <conditionalFormatting sqref="G13:I85 G105:I124">
    <cfRule type="expression" dxfId="9" priority="16">
      <formula>AND($BK13,ISBLANK($G13))</formula>
    </cfRule>
  </conditionalFormatting>
  <conditionalFormatting sqref="G14:I85 G105:I124">
    <cfRule type="expression" dxfId="8" priority="19">
      <formula>AND($BK14,NOT(ISBLANK($G14)))</formula>
    </cfRule>
  </conditionalFormatting>
  <conditionalFormatting sqref="G131:I134">
    <cfRule type="expression" dxfId="7" priority="199">
      <formula>$BI131</formula>
    </cfRule>
  </conditionalFormatting>
  <conditionalFormatting sqref="L6 AH6 L8 AH8">
    <cfRule type="cellIs" dxfId="6" priority="21" operator="equal">
      <formula>""</formula>
    </cfRule>
  </conditionalFormatting>
  <conditionalFormatting sqref="L8">
    <cfRule type="cellIs" dxfId="5" priority="25" operator="notBetween">
      <formula>1000000</formula>
      <formula>9999999</formula>
    </cfRule>
  </conditionalFormatting>
  <conditionalFormatting sqref="AH6">
    <cfRule type="notContainsText" dxfId="4" priority="22" operator="notContains" text="@student.tudelft.nl">
      <formula>ISERROR(SEARCH("@student.tudelft.nl",AH6))</formula>
    </cfRule>
  </conditionalFormatting>
  <conditionalFormatting sqref="AO132:AZ133">
    <cfRule type="colorScale" priority="89">
      <colorScale>
        <cfvo type="num" val="15"/>
        <cfvo type="num" val="20"/>
        <color theme="0"/>
        <color theme="5"/>
      </colorScale>
    </cfRule>
  </conditionalFormatting>
  <conditionalFormatting sqref="AZ14:AZ124">
    <cfRule type="expression" dxfId="3" priority="20">
      <formula>AND($BP14=1,NOT($BQ14))</formula>
    </cfRule>
  </conditionalFormatting>
  <conditionalFormatting sqref="BA134">
    <cfRule type="cellIs" dxfId="2" priority="125" operator="lessThan">
      <formula>120</formula>
    </cfRule>
  </conditionalFormatting>
  <dataValidations xWindow="367" yWindow="486" count="21">
    <dataValidation type="list" allowBlank="1" showInputMessage="1" showErrorMessage="1" promptTitle="Enter 'y' to choose course" prompt="or choose from dropdown" sqref="E111:E115 E16:E26 E31:E33" xr:uid="{00000000-0002-0000-0100-000000000000}">
      <formula1>"y,n"</formula1>
    </dataValidation>
    <dataValidation type="list" allowBlank="1" showInputMessage="1" showErrorMessage="1" errorTitle="Invalid entry" error="Please choose a year from the drop down menu." promptTitle="Enter year" prompt="in which you plan to take this course" sqref="G91:G98 G105:G106 G70:G85 G31:G33 G111:I115" xr:uid="{00000000-0002-0000-0100-000002000000}">
      <formula1>"1,2"</formula1>
    </dataValidation>
    <dataValidation type="whole" allowBlank="1" showInputMessage="1" showErrorMessage="1" errorTitle="Invalid student number" error="Must be 7 digits!" promptTitle="Enter student number" prompt="Must be 7 digits" sqref="L8" xr:uid="{8A97135C-EC68-432D-8BDA-419539D894E7}">
      <formula1>1000000</formula1>
      <formula2>9999999</formula2>
    </dataValidation>
    <dataValidation type="custom" allowBlank="1" showInputMessage="1" showErrorMessage="1" errorTitle="Invalid e-mail" error="Must contain&quot;@student.tudelft.nl&quot;" promptTitle="Enter university e-mail" prompt="Must contain @student.tudelft.nl" sqref="AH6" xr:uid="{2C35C1C9-F81F-4D5F-9962-77CF5D396DD9}">
      <formula1>ISNUMBER(SEARCH("@student.tudelft.nl",AH6))</formula1>
    </dataValidation>
    <dataValidation allowBlank="1" promptTitle="Put &quot;x&quot; in planned quarter." prompt="It is common to do the internship in Q1 of year 2." sqref="BA112:BC113" xr:uid="{16651624-E923-486C-8A83-4B593BBFFCC6}"/>
    <dataValidation allowBlank="1" showInputMessage="1" showErrorMessage="1" prompt="Obligatory course requirements met" sqref="BI132" xr:uid="{24F75C3D-FE33-4246-811F-5F7994B9B297}"/>
    <dataValidation allowBlank="1" showInputMessage="1" showErrorMessage="1" prompt="Total programme has at least 120 EC" sqref="BI133" xr:uid="{04059EB2-C6A4-4382-BFCA-3F9249E81022}"/>
    <dataValidation allowBlank="1" showInputMessage="1" showErrorMessage="1" prompt="Free electives complete &amp; motivated" sqref="BI134" xr:uid="{29414897-F59A-4F1F-AE00-60756C943128}"/>
    <dataValidation allowBlank="1" showInputMessage="1" showErrorMessage="1" prompt="Student name" sqref="BJ131" xr:uid="{E1A4485E-B860-427B-8720-08CD57FFE04E}"/>
    <dataValidation allowBlank="1" showInputMessage="1" showErrorMessage="1" prompt="Student number" sqref="BK131" xr:uid="{C23F0C3F-F00D-4C44-94F2-03465A64554A}"/>
    <dataValidation allowBlank="1" showInputMessage="1" showErrorMessage="1" prompt="Student email" sqref="BL131" xr:uid="{5923BAF0-A57B-45A2-A584-E5796FBA3F82}"/>
    <dataValidation allowBlank="1" showInputMessage="1" showErrorMessage="1" prompt="Student optional_x000a_" sqref="BM131" xr:uid="{CABF69C2-33A4-44D1-91C9-57ACA8D92E05}"/>
    <dataValidation type="list" allowBlank="1" showInputMessage="1" showErrorMessage="1" errorTitle="Invalid entry" error="Please choose a year from the drop down menu." promptTitle="Enter year" prompt="in which you plan to take this course" sqref="G16:I26" xr:uid="{60C69F5B-E420-4B39-A2B3-F145355F6D91}">
      <formula1>",1,2"</formula1>
    </dataValidation>
    <dataValidation type="list" allowBlank="1" showInputMessage="1" showErrorMessage="1" sqref="BG91:BG98" xr:uid="{8E83CBE8-D4F9-41F6-B1D1-A4516A8675BD}">
      <formula1>"4"</formula1>
    </dataValidation>
    <dataValidation type="whole" operator="greaterThanOrEqual" allowBlank="1" showInputMessage="1" showErrorMessage="1" sqref="BA91:BC98" xr:uid="{6ADCE539-B97D-433E-85FE-56636CBD8535}">
      <formula1>0</formula1>
    </dataValidation>
    <dataValidation allowBlank="1" showInputMessage="1" showErrorMessage="1" prompt="Personal info complete" sqref="BI131" xr:uid="{84D75826-108B-4920-863D-C73344F6FEA2}"/>
    <dataValidation type="list" allowBlank="1" showInputMessage="1" showErrorMessage="1" sqref="BD91:BD98" xr:uid="{D82BD093-1725-4FDE-9FFF-486F43B14CF6}">
      <formula1>"1"</formula1>
    </dataValidation>
    <dataValidation type="list" allowBlank="1" showInputMessage="1" showErrorMessage="1" sqref="BE91:BE98" xr:uid="{3E3A5896-EEC7-4EB7-82A3-870612498AA5}">
      <formula1>"2"</formula1>
    </dataValidation>
    <dataValidation type="list" allowBlank="1" showInputMessage="1" showErrorMessage="1" sqref="BF91:BF98" xr:uid="{181E2AA2-CC43-4794-9C7A-3F9FF7D6C0FE}">
      <formula1>"3"</formula1>
    </dataValidation>
    <dataValidation allowBlank="1" showInputMessage="1" showErrorMessage="1" prompt="Make sure your comment fits inside the cell!" sqref="G137:BE138" xr:uid="{904C4BFC-B720-4640-8EF0-DDB12505DF7F}"/>
    <dataValidation allowBlank="1" showInputMessage="1" showErrorMessage="1" sqref="E28:BG28 E35:BG39 E41:BG46" xr:uid="{33F7EA70-5F94-4FE4-93F5-BD784B17FAAF}"/>
  </dataValidations>
  <hyperlinks>
    <hyperlink ref="AJ154" r:id="rId1" xr:uid="{A26D1779-A2B0-4EA8-8E7E-64831FDFA86E}"/>
    <hyperlink ref="AJ153" r:id="rId2" xr:uid="{7AC1A856-F1F3-46A7-82A2-6CA3E92B6C10}"/>
    <hyperlink ref="AJ155" r:id="rId3" xr:uid="{3681FB5C-A399-44E0-8C97-0E4CAC1003E4}"/>
  </hyperlinks>
  <pageMargins left="0.39370078740157483" right="0.39370078740157483" top="0.19685039370078741" bottom="0.19685039370078741" header="0.31496062992125984" footer="0.31496062992125984"/>
  <pageSetup paperSize="9" orientation="portrait" r:id="rId4"/>
  <rowBreaks count="2" manualBreakCount="2">
    <brk id="62" max="16383" man="1"/>
    <brk id="124" max="16383" man="1"/>
  </rowBreaks>
  <drawing r:id="rId5"/>
  <extLst>
    <ext xmlns:x14="http://schemas.microsoft.com/office/spreadsheetml/2009/9/main" uri="{CCE6A557-97BC-4b89-ADB6-D9C93CAAB3DF}">
      <x14:dataValidations xmlns:xm="http://schemas.microsoft.com/office/excel/2006/main" xWindow="367" yWindow="486" count="1">
        <x14:dataValidation type="list" allowBlank="1" showInputMessage="1" showErrorMessage="1" xr:uid="{8E5912F2-D824-4692-9DB3-67C9BF28757D}">
          <x14:formula1>
            <xm:f>INDIRECT('Course lists'!$O$1)</xm:f>
          </x14:formula1>
          <xm:sqref>R70:AZ85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03FD-923D-4746-A5A6-95FFFD3E8D1C}">
  <dimension ref="A1:O60"/>
  <sheetViews>
    <sheetView topLeftCell="B1" workbookViewId="0">
      <selection activeCell="J35" sqref="J35"/>
    </sheetView>
  </sheetViews>
  <sheetFormatPr defaultRowHeight="14.5" x14ac:dyDescent="0.35"/>
  <cols>
    <col min="1" max="1" width="20.7265625" customWidth="1"/>
    <col min="2" max="2" width="60.7265625" customWidth="1"/>
    <col min="3" max="7" width="5.7265625" customWidth="1"/>
    <col min="8" max="8" width="5.7265625" style="6" customWidth="1"/>
    <col min="9" max="9" width="20.7265625" customWidth="1"/>
    <col min="10" max="10" width="60.7265625" customWidth="1"/>
    <col min="11" max="15" width="5.7265625" customWidth="1"/>
  </cols>
  <sheetData>
    <row r="1" spans="1:15" x14ac:dyDescent="0.35">
      <c r="A1" s="23" t="s">
        <v>122</v>
      </c>
      <c r="B1" s="52"/>
      <c r="C1" s="52" t="s">
        <v>123</v>
      </c>
      <c r="D1" s="25">
        <f>98-COUNTIF($B$4:$B$100,"")</f>
        <v>1</v>
      </c>
      <c r="E1" s="27"/>
      <c r="F1" s="52"/>
      <c r="G1" s="26" t="str">
        <f>"'Course lists'!$B$3:$B$"&amp;$D$1+2</f>
        <v>'Course lists'!$B$3:$B$3</v>
      </c>
      <c r="I1" s="23" t="s">
        <v>124</v>
      </c>
      <c r="J1" s="25"/>
      <c r="K1" s="52" t="s">
        <v>123</v>
      </c>
      <c r="L1" s="25">
        <f>98-COUNTIF($J$3:$J$100,"")</f>
        <v>56</v>
      </c>
      <c r="M1" s="27"/>
      <c r="N1" s="52"/>
      <c r="O1" s="26" t="str">
        <f>"'Course lists'!$J$3:$J$"&amp;$L$1+2</f>
        <v>'Course lists'!$J$3:$J$58</v>
      </c>
    </row>
    <row r="2" spans="1:15" x14ac:dyDescent="0.35">
      <c r="A2" s="27" t="s">
        <v>35</v>
      </c>
      <c r="B2" s="27" t="s">
        <v>36</v>
      </c>
      <c r="C2" s="53" t="s">
        <v>37</v>
      </c>
      <c r="D2" s="53" t="s">
        <v>24</v>
      </c>
      <c r="E2" s="53" t="s">
        <v>25</v>
      </c>
      <c r="F2" s="53" t="s">
        <v>26</v>
      </c>
      <c r="G2" s="53" t="s">
        <v>27</v>
      </c>
      <c r="I2" s="27" t="s">
        <v>35</v>
      </c>
      <c r="J2" s="27" t="s">
        <v>36</v>
      </c>
      <c r="K2" s="53" t="s">
        <v>37</v>
      </c>
      <c r="L2" s="53" t="s">
        <v>24</v>
      </c>
      <c r="M2" s="53" t="s">
        <v>25</v>
      </c>
      <c r="N2" s="53" t="s">
        <v>26</v>
      </c>
      <c r="O2" s="53" t="s">
        <v>27</v>
      </c>
    </row>
    <row r="3" spans="1:15" x14ac:dyDescent="0.35">
      <c r="A3" t="s">
        <v>125</v>
      </c>
      <c r="C3" s="55"/>
      <c r="D3" s="55"/>
      <c r="E3" s="55"/>
      <c r="F3" s="55"/>
      <c r="G3" s="55"/>
      <c r="I3" s="28" t="s">
        <v>126</v>
      </c>
      <c r="J3" s="28" t="s">
        <v>127</v>
      </c>
      <c r="K3" s="29">
        <v>3</v>
      </c>
      <c r="L3">
        <v>1</v>
      </c>
    </row>
    <row r="4" spans="1:15" x14ac:dyDescent="0.35">
      <c r="A4" s="54"/>
      <c r="B4" s="28"/>
      <c r="C4" s="29"/>
      <c r="D4" s="55"/>
      <c r="E4" s="55"/>
      <c r="F4" s="55"/>
      <c r="G4" s="55"/>
      <c r="I4" s="28" t="s">
        <v>128</v>
      </c>
      <c r="J4" s="28" t="s">
        <v>129</v>
      </c>
      <c r="K4" s="29">
        <v>4</v>
      </c>
      <c r="O4">
        <v>4</v>
      </c>
    </row>
    <row r="5" spans="1:15" x14ac:dyDescent="0.35">
      <c r="A5" s="28"/>
      <c r="B5" s="28"/>
      <c r="C5" s="29"/>
      <c r="D5" s="55"/>
      <c r="E5" s="55"/>
      <c r="F5" s="55"/>
      <c r="G5" s="55"/>
      <c r="I5" s="28" t="s">
        <v>130</v>
      </c>
      <c r="J5" s="28" t="s">
        <v>131</v>
      </c>
      <c r="K5" s="29">
        <v>4</v>
      </c>
      <c r="N5">
        <v>3</v>
      </c>
    </row>
    <row r="6" spans="1:15" x14ac:dyDescent="0.35">
      <c r="A6" s="54"/>
      <c r="B6" s="28"/>
      <c r="C6" s="29"/>
      <c r="D6" s="55"/>
      <c r="E6" s="55"/>
      <c r="F6" s="55"/>
      <c r="G6" s="55"/>
      <c r="I6" s="30" t="s">
        <v>132</v>
      </c>
      <c r="J6" s="30" t="s">
        <v>133</v>
      </c>
      <c r="K6" s="29">
        <v>4</v>
      </c>
      <c r="N6">
        <v>3</v>
      </c>
    </row>
    <row r="7" spans="1:15" x14ac:dyDescent="0.35">
      <c r="A7" s="28"/>
      <c r="B7" s="28"/>
      <c r="C7" s="29"/>
      <c r="D7" s="55"/>
      <c r="E7" s="55"/>
      <c r="F7" s="55"/>
      <c r="G7" s="55"/>
      <c r="I7" t="s">
        <v>134</v>
      </c>
      <c r="J7" t="s">
        <v>135</v>
      </c>
      <c r="K7" s="55">
        <v>4</v>
      </c>
      <c r="N7">
        <v>3</v>
      </c>
    </row>
    <row r="8" spans="1:15" x14ac:dyDescent="0.35">
      <c r="A8" s="28"/>
      <c r="B8" s="28"/>
      <c r="C8" s="29"/>
      <c r="D8" s="55"/>
      <c r="E8" s="55"/>
      <c r="F8" s="55"/>
      <c r="G8" s="55"/>
      <c r="I8" t="s">
        <v>136</v>
      </c>
      <c r="J8" t="s">
        <v>137</v>
      </c>
      <c r="K8" s="55">
        <v>3</v>
      </c>
      <c r="O8">
        <v>4</v>
      </c>
    </row>
    <row r="9" spans="1:15" x14ac:dyDescent="0.35">
      <c r="A9" s="28"/>
      <c r="B9" s="28"/>
      <c r="C9" s="29"/>
      <c r="D9" s="55"/>
      <c r="E9" s="55"/>
      <c r="F9" s="55"/>
      <c r="G9" s="55"/>
      <c r="I9" s="28" t="s">
        <v>138</v>
      </c>
      <c r="J9" s="28" t="s">
        <v>139</v>
      </c>
      <c r="K9" s="29">
        <v>4</v>
      </c>
      <c r="M9">
        <v>2</v>
      </c>
    </row>
    <row r="10" spans="1:15" x14ac:dyDescent="0.35">
      <c r="A10" s="28"/>
      <c r="B10" s="28"/>
      <c r="C10" s="29"/>
      <c r="D10" s="55"/>
      <c r="E10" s="55"/>
      <c r="F10" s="55"/>
      <c r="G10" s="55"/>
      <c r="I10" s="28" t="s">
        <v>140</v>
      </c>
      <c r="J10" s="28" t="s">
        <v>141</v>
      </c>
      <c r="K10" s="29">
        <v>5</v>
      </c>
      <c r="N10">
        <v>3</v>
      </c>
      <c r="O10">
        <v>4</v>
      </c>
    </row>
    <row r="11" spans="1:15" x14ac:dyDescent="0.35">
      <c r="A11" s="28"/>
      <c r="B11" s="28"/>
      <c r="C11" s="29"/>
      <c r="D11" s="55"/>
      <c r="E11" s="55"/>
      <c r="F11" s="55"/>
      <c r="G11" s="55"/>
      <c r="I11" s="28" t="s">
        <v>142</v>
      </c>
      <c r="J11" s="28" t="s">
        <v>143</v>
      </c>
      <c r="K11" s="29">
        <v>6</v>
      </c>
      <c r="L11">
        <v>1</v>
      </c>
      <c r="M11">
        <v>2</v>
      </c>
    </row>
    <row r="12" spans="1:15" x14ac:dyDescent="0.35">
      <c r="A12" s="28"/>
      <c r="B12" s="28"/>
      <c r="C12" s="29"/>
      <c r="D12" s="55"/>
      <c r="E12" s="55"/>
      <c r="F12" s="55"/>
      <c r="G12" s="55"/>
      <c r="I12" s="28" t="s">
        <v>144</v>
      </c>
      <c r="J12" s="28" t="s">
        <v>145</v>
      </c>
      <c r="K12" s="29">
        <v>6</v>
      </c>
      <c r="N12">
        <v>3</v>
      </c>
      <c r="O12">
        <v>4</v>
      </c>
    </row>
    <row r="13" spans="1:15" x14ac:dyDescent="0.35">
      <c r="A13" s="28"/>
      <c r="B13" s="28"/>
      <c r="C13" s="29"/>
      <c r="D13" s="55"/>
      <c r="E13" s="55"/>
      <c r="F13" s="55"/>
      <c r="G13" s="55"/>
      <c r="I13" s="31" t="s">
        <v>146</v>
      </c>
      <c r="J13" s="28" t="s">
        <v>147</v>
      </c>
      <c r="K13" s="32">
        <v>6</v>
      </c>
      <c r="N13">
        <v>3</v>
      </c>
      <c r="O13">
        <v>4</v>
      </c>
    </row>
    <row r="14" spans="1:15" x14ac:dyDescent="0.35">
      <c r="A14" s="28"/>
      <c r="B14" s="28"/>
      <c r="C14" s="29"/>
      <c r="D14" s="55"/>
      <c r="E14" s="55"/>
      <c r="F14" s="55"/>
      <c r="G14" s="55"/>
      <c r="I14" s="28" t="s">
        <v>148</v>
      </c>
      <c r="J14" s="28" t="s">
        <v>149</v>
      </c>
      <c r="K14" s="29">
        <v>6</v>
      </c>
      <c r="O14">
        <v>4</v>
      </c>
    </row>
    <row r="15" spans="1:15" x14ac:dyDescent="0.35">
      <c r="A15" s="28"/>
      <c r="B15" s="28"/>
      <c r="C15" s="29"/>
      <c r="D15" s="55"/>
      <c r="E15" s="55"/>
      <c r="F15" s="55"/>
      <c r="G15" s="55"/>
      <c r="I15" s="28" t="s">
        <v>150</v>
      </c>
      <c r="J15" s="28" t="s">
        <v>151</v>
      </c>
      <c r="K15" s="29">
        <v>6</v>
      </c>
      <c r="N15">
        <v>3</v>
      </c>
      <c r="O15">
        <v>4</v>
      </c>
    </row>
    <row r="16" spans="1:15" x14ac:dyDescent="0.35">
      <c r="A16" s="28"/>
      <c r="B16" s="28"/>
      <c r="C16" s="29"/>
      <c r="D16" s="55"/>
      <c r="E16" s="55"/>
      <c r="F16" s="55"/>
      <c r="G16" s="55"/>
      <c r="I16" t="s">
        <v>152</v>
      </c>
      <c r="J16" t="s">
        <v>153</v>
      </c>
      <c r="K16" s="55">
        <v>5</v>
      </c>
      <c r="M16">
        <v>2</v>
      </c>
    </row>
    <row r="17" spans="1:15" x14ac:dyDescent="0.35">
      <c r="A17" s="30"/>
      <c r="B17" s="28"/>
      <c r="C17" s="29"/>
      <c r="D17" s="55"/>
      <c r="E17" s="55"/>
      <c r="F17" s="55"/>
      <c r="G17" s="55"/>
      <c r="I17" s="28" t="s">
        <v>154</v>
      </c>
      <c r="J17" s="28" t="s">
        <v>155</v>
      </c>
      <c r="K17" s="29">
        <v>5</v>
      </c>
      <c r="M17">
        <v>2</v>
      </c>
    </row>
    <row r="18" spans="1:15" x14ac:dyDescent="0.35">
      <c r="A18" s="30"/>
      <c r="B18" s="28"/>
      <c r="C18" s="29"/>
      <c r="D18" s="55"/>
      <c r="E18" s="55"/>
      <c r="F18" s="55"/>
      <c r="G18" s="55"/>
      <c r="I18" s="28" t="s">
        <v>156</v>
      </c>
      <c r="J18" s="28" t="s">
        <v>157</v>
      </c>
      <c r="K18" s="29">
        <v>6</v>
      </c>
      <c r="N18">
        <v>3</v>
      </c>
    </row>
    <row r="19" spans="1:15" x14ac:dyDescent="0.35">
      <c r="C19" s="55"/>
      <c r="D19" s="55"/>
      <c r="E19" s="55"/>
      <c r="F19" s="55"/>
      <c r="G19" s="55"/>
      <c r="I19" s="28" t="s">
        <v>158</v>
      </c>
      <c r="J19" s="28" t="s">
        <v>159</v>
      </c>
      <c r="K19" s="29">
        <v>4</v>
      </c>
      <c r="O19">
        <v>4</v>
      </c>
    </row>
    <row r="20" spans="1:15" x14ac:dyDescent="0.35">
      <c r="A20" s="28"/>
      <c r="B20" s="28"/>
      <c r="C20" s="29"/>
      <c r="D20" s="55"/>
      <c r="E20" s="55"/>
      <c r="F20" s="55"/>
      <c r="G20" s="55"/>
      <c r="I20" s="28" t="s">
        <v>160</v>
      </c>
      <c r="J20" t="s">
        <v>161</v>
      </c>
      <c r="K20" s="55">
        <v>5</v>
      </c>
      <c r="O20">
        <v>4</v>
      </c>
    </row>
    <row r="21" spans="1:15" x14ac:dyDescent="0.35">
      <c r="A21" s="28"/>
      <c r="B21" s="28"/>
      <c r="C21" s="29"/>
      <c r="D21" s="55"/>
      <c r="E21" s="55"/>
      <c r="F21" s="55"/>
      <c r="G21" s="55"/>
      <c r="I21" s="28" t="s">
        <v>162</v>
      </c>
      <c r="J21" s="28" t="s">
        <v>163</v>
      </c>
      <c r="K21" s="29">
        <v>5</v>
      </c>
      <c r="O21">
        <v>4</v>
      </c>
    </row>
    <row r="22" spans="1:15" x14ac:dyDescent="0.35">
      <c r="A22" s="28"/>
      <c r="B22" s="28"/>
      <c r="C22" s="29"/>
      <c r="I22" s="28" t="s">
        <v>164</v>
      </c>
      <c r="J22" s="28" t="s">
        <v>165</v>
      </c>
      <c r="K22" s="29">
        <v>5</v>
      </c>
      <c r="O22">
        <v>4</v>
      </c>
    </row>
    <row r="23" spans="1:15" x14ac:dyDescent="0.35">
      <c r="I23" s="28" t="s">
        <v>166</v>
      </c>
      <c r="J23" s="28" t="s">
        <v>167</v>
      </c>
      <c r="K23" s="29">
        <v>5</v>
      </c>
      <c r="O23">
        <v>4</v>
      </c>
    </row>
    <row r="24" spans="1:15" x14ac:dyDescent="0.35">
      <c r="I24" t="s">
        <v>168</v>
      </c>
      <c r="J24" t="s">
        <v>169</v>
      </c>
      <c r="K24" s="55"/>
    </row>
    <row r="25" spans="1:15" x14ac:dyDescent="0.35">
      <c r="I25" s="28" t="s">
        <v>170</v>
      </c>
      <c r="J25" s="28" t="s">
        <v>171</v>
      </c>
      <c r="K25" s="29">
        <v>5</v>
      </c>
      <c r="N25">
        <v>3</v>
      </c>
    </row>
    <row r="26" spans="1:15" x14ac:dyDescent="0.35">
      <c r="I26" t="s">
        <v>172</v>
      </c>
      <c r="J26" t="s">
        <v>173</v>
      </c>
      <c r="K26" s="55">
        <v>4</v>
      </c>
      <c r="M26">
        <v>2</v>
      </c>
    </row>
    <row r="27" spans="1:15" x14ac:dyDescent="0.35">
      <c r="I27" t="s">
        <v>174</v>
      </c>
      <c r="J27" t="s">
        <v>175</v>
      </c>
      <c r="K27">
        <v>5</v>
      </c>
      <c r="O27">
        <v>4</v>
      </c>
    </row>
    <row r="28" spans="1:15" x14ac:dyDescent="0.35">
      <c r="I28" t="s">
        <v>176</v>
      </c>
      <c r="J28" t="s">
        <v>177</v>
      </c>
      <c r="K28" s="55">
        <v>4</v>
      </c>
      <c r="O28">
        <v>4</v>
      </c>
    </row>
    <row r="29" spans="1:15" x14ac:dyDescent="0.35">
      <c r="I29" t="s">
        <v>178</v>
      </c>
      <c r="J29" t="s">
        <v>179</v>
      </c>
      <c r="K29" s="55">
        <v>5</v>
      </c>
      <c r="N29">
        <v>3</v>
      </c>
      <c r="O29">
        <v>4</v>
      </c>
    </row>
    <row r="30" spans="1:15" x14ac:dyDescent="0.35">
      <c r="I30" t="s">
        <v>180</v>
      </c>
      <c r="J30" t="s">
        <v>181</v>
      </c>
      <c r="K30" s="55">
        <v>5</v>
      </c>
      <c r="N30">
        <v>3</v>
      </c>
      <c r="O30">
        <v>4</v>
      </c>
    </row>
    <row r="31" spans="1:15" x14ac:dyDescent="0.35">
      <c r="I31" t="s">
        <v>182</v>
      </c>
      <c r="J31" t="s">
        <v>183</v>
      </c>
      <c r="K31" s="55">
        <v>3</v>
      </c>
      <c r="N31">
        <v>3</v>
      </c>
    </row>
    <row r="32" spans="1:15" x14ac:dyDescent="0.35">
      <c r="I32" t="s">
        <v>184</v>
      </c>
      <c r="J32" t="s">
        <v>185</v>
      </c>
      <c r="K32" s="55">
        <v>4</v>
      </c>
      <c r="L32">
        <v>1</v>
      </c>
    </row>
    <row r="33" spans="9:15" x14ac:dyDescent="0.35">
      <c r="I33" t="s">
        <v>186</v>
      </c>
      <c r="J33" t="s">
        <v>187</v>
      </c>
      <c r="K33" s="55">
        <v>4</v>
      </c>
      <c r="M33">
        <v>2</v>
      </c>
    </row>
    <row r="34" spans="9:15" x14ac:dyDescent="0.35">
      <c r="I34" t="s">
        <v>188</v>
      </c>
      <c r="J34" t="s">
        <v>189</v>
      </c>
      <c r="K34" s="55">
        <v>5</v>
      </c>
      <c r="L34">
        <v>1</v>
      </c>
    </row>
    <row r="35" spans="9:15" x14ac:dyDescent="0.35">
      <c r="I35" t="s">
        <v>190</v>
      </c>
      <c r="J35" t="s">
        <v>191</v>
      </c>
      <c r="K35">
        <v>5</v>
      </c>
      <c r="M35">
        <v>2</v>
      </c>
    </row>
    <row r="36" spans="9:15" x14ac:dyDescent="0.35">
      <c r="I36" s="28" t="s">
        <v>192</v>
      </c>
      <c r="J36" s="28" t="s">
        <v>193</v>
      </c>
      <c r="K36" s="29">
        <v>5</v>
      </c>
      <c r="M36">
        <v>2</v>
      </c>
    </row>
    <row r="37" spans="9:15" x14ac:dyDescent="0.35">
      <c r="I37" t="s">
        <v>194</v>
      </c>
      <c r="J37" t="s">
        <v>195</v>
      </c>
      <c r="K37" s="55">
        <v>5</v>
      </c>
      <c r="O37">
        <v>4</v>
      </c>
    </row>
    <row r="38" spans="9:15" x14ac:dyDescent="0.35">
      <c r="I38" t="s">
        <v>196</v>
      </c>
      <c r="J38" t="s">
        <v>197</v>
      </c>
      <c r="K38" s="55">
        <v>4</v>
      </c>
      <c r="N38">
        <v>3</v>
      </c>
    </row>
    <row r="39" spans="9:15" x14ac:dyDescent="0.35">
      <c r="I39" t="s">
        <v>198</v>
      </c>
      <c r="J39" t="s">
        <v>199</v>
      </c>
      <c r="K39" s="55">
        <v>3</v>
      </c>
      <c r="O39">
        <v>4</v>
      </c>
    </row>
    <row r="40" spans="9:15" x14ac:dyDescent="0.35">
      <c r="I40" t="s">
        <v>200</v>
      </c>
      <c r="J40" t="s">
        <v>201</v>
      </c>
      <c r="K40">
        <v>3</v>
      </c>
      <c r="O40">
        <v>4</v>
      </c>
    </row>
    <row r="41" spans="9:15" x14ac:dyDescent="0.35">
      <c r="I41" t="s">
        <v>202</v>
      </c>
      <c r="J41" t="s">
        <v>203</v>
      </c>
      <c r="K41" s="55">
        <v>3</v>
      </c>
      <c r="O41">
        <v>4</v>
      </c>
    </row>
    <row r="42" spans="9:15" x14ac:dyDescent="0.35">
      <c r="I42" t="s">
        <v>204</v>
      </c>
      <c r="J42" t="s">
        <v>205</v>
      </c>
      <c r="K42" s="55">
        <v>3</v>
      </c>
      <c r="O42">
        <v>4</v>
      </c>
    </row>
    <row r="43" spans="9:15" x14ac:dyDescent="0.35">
      <c r="I43" s="28" t="s">
        <v>206</v>
      </c>
      <c r="J43" s="28" t="s">
        <v>207</v>
      </c>
      <c r="K43" s="29">
        <v>4</v>
      </c>
      <c r="O43">
        <v>4</v>
      </c>
    </row>
    <row r="44" spans="9:15" x14ac:dyDescent="0.35">
      <c r="I44" t="s">
        <v>208</v>
      </c>
      <c r="J44" t="s">
        <v>209</v>
      </c>
      <c r="K44" s="55">
        <v>5</v>
      </c>
      <c r="O44">
        <v>4</v>
      </c>
    </row>
    <row r="45" spans="9:15" x14ac:dyDescent="0.35">
      <c r="I45" t="s">
        <v>210</v>
      </c>
      <c r="J45" t="s">
        <v>211</v>
      </c>
      <c r="K45" s="55">
        <v>6</v>
      </c>
      <c r="L45" t="s">
        <v>212</v>
      </c>
      <c r="M45" t="s">
        <v>87</v>
      </c>
      <c r="N45" t="s">
        <v>213</v>
      </c>
      <c r="O45" t="s">
        <v>214</v>
      </c>
    </row>
    <row r="46" spans="9:15" x14ac:dyDescent="0.35">
      <c r="I46" t="s">
        <v>215</v>
      </c>
      <c r="J46" t="s">
        <v>216</v>
      </c>
      <c r="K46" s="55">
        <v>4</v>
      </c>
      <c r="N46">
        <v>3</v>
      </c>
    </row>
    <row r="47" spans="9:15" x14ac:dyDescent="0.35">
      <c r="I47" t="s">
        <v>217</v>
      </c>
      <c r="J47" t="s">
        <v>218</v>
      </c>
      <c r="K47" s="55">
        <v>4</v>
      </c>
      <c r="O47">
        <v>4</v>
      </c>
    </row>
    <row r="48" spans="9:15" x14ac:dyDescent="0.35">
      <c r="I48" t="s">
        <v>219</v>
      </c>
      <c r="J48" t="s">
        <v>220</v>
      </c>
      <c r="K48" s="55">
        <v>3</v>
      </c>
      <c r="N48">
        <v>3</v>
      </c>
    </row>
    <row r="49" spans="9:15" x14ac:dyDescent="0.35">
      <c r="I49" t="s">
        <v>221</v>
      </c>
      <c r="J49" t="s">
        <v>222</v>
      </c>
      <c r="K49" s="55">
        <v>5</v>
      </c>
      <c r="N49">
        <v>3</v>
      </c>
    </row>
    <row r="50" spans="9:15" x14ac:dyDescent="0.35">
      <c r="I50" t="s">
        <v>223</v>
      </c>
      <c r="J50" t="s">
        <v>224</v>
      </c>
      <c r="K50">
        <v>3</v>
      </c>
      <c r="N50">
        <v>3</v>
      </c>
      <c r="O50">
        <v>4</v>
      </c>
    </row>
    <row r="51" spans="9:15" x14ac:dyDescent="0.35">
      <c r="I51" t="s">
        <v>225</v>
      </c>
      <c r="J51" t="s">
        <v>226</v>
      </c>
      <c r="K51" s="55">
        <v>4</v>
      </c>
      <c r="L51">
        <v>1</v>
      </c>
    </row>
    <row r="52" spans="9:15" x14ac:dyDescent="0.35">
      <c r="I52" t="s">
        <v>227</v>
      </c>
      <c r="J52" t="s">
        <v>228</v>
      </c>
    </row>
    <row r="53" spans="9:15" x14ac:dyDescent="0.35">
      <c r="I53" t="s">
        <v>229</v>
      </c>
      <c r="J53" t="s">
        <v>230</v>
      </c>
      <c r="K53" s="55">
        <v>3</v>
      </c>
      <c r="L53">
        <v>1</v>
      </c>
    </row>
    <row r="54" spans="9:15" x14ac:dyDescent="0.35">
      <c r="I54" t="s">
        <v>231</v>
      </c>
      <c r="J54" t="s">
        <v>232</v>
      </c>
      <c r="K54" s="55">
        <v>6</v>
      </c>
      <c r="L54">
        <v>1</v>
      </c>
      <c r="M54">
        <v>2</v>
      </c>
    </row>
    <row r="55" spans="9:15" x14ac:dyDescent="0.35">
      <c r="I55" t="s">
        <v>233</v>
      </c>
      <c r="J55" t="s">
        <v>234</v>
      </c>
      <c r="K55" s="55">
        <v>6</v>
      </c>
      <c r="N55">
        <v>3</v>
      </c>
      <c r="O55">
        <v>4</v>
      </c>
    </row>
    <row r="56" spans="9:15" x14ac:dyDescent="0.35">
      <c r="I56" t="s">
        <v>235</v>
      </c>
      <c r="J56" t="s">
        <v>236</v>
      </c>
      <c r="K56" s="55">
        <v>6</v>
      </c>
      <c r="N56">
        <v>3</v>
      </c>
      <c r="O56">
        <v>4</v>
      </c>
    </row>
    <row r="57" spans="9:15" x14ac:dyDescent="0.35">
      <c r="I57" t="s">
        <v>237</v>
      </c>
      <c r="J57" t="s">
        <v>238</v>
      </c>
      <c r="K57" s="55">
        <v>3</v>
      </c>
      <c r="N57">
        <v>3</v>
      </c>
    </row>
    <row r="58" spans="9:15" x14ac:dyDescent="0.35">
      <c r="I58" t="s">
        <v>239</v>
      </c>
      <c r="J58" t="s">
        <v>240</v>
      </c>
    </row>
    <row r="59" spans="9:15" x14ac:dyDescent="0.35">
      <c r="K59" s="55"/>
    </row>
    <row r="60" spans="9:15" x14ac:dyDescent="0.35">
      <c r="K60" s="55"/>
    </row>
  </sheetData>
  <sheetProtection algorithmName="SHA-512" hashValue="I49B3Flo9XOoFC7C2xd4Xwc33vo4j/CNS/XnExUGN0Wc7CGRJ5HFkNYw25BQA5J30G8zqmcq+hiKWHKtkD3jzQ==" saltValue="TNvvpqQ72rB3JVzLz96WEg==" spinCount="100000" sheet="1" objects="1" scenarios="1"/>
  <sortState xmlns:xlrd2="http://schemas.microsoft.com/office/spreadsheetml/2017/richdata2" ref="I3:O60">
    <sortCondition ref="I3:I6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66"/>
  <sheetViews>
    <sheetView zoomScaleNormal="100" workbookViewId="0">
      <selection activeCell="D24" sqref="D24"/>
    </sheetView>
  </sheetViews>
  <sheetFormatPr defaultRowHeight="14.5" x14ac:dyDescent="0.35"/>
  <cols>
    <col min="1" max="1" width="10.7265625" customWidth="1"/>
    <col min="2" max="5" width="5.7265625" style="5" customWidth="1"/>
    <col min="6" max="6" width="20.7265625" customWidth="1"/>
    <col min="7" max="7" width="60.7265625" customWidth="1"/>
    <col min="8" max="8" width="10.7265625" customWidth="1"/>
    <col min="9" max="14" width="5.7265625" customWidth="1"/>
    <col min="15" max="15" width="10.7265625" customWidth="1"/>
  </cols>
  <sheetData>
    <row r="1" spans="1:15" ht="30" customHeight="1" x14ac:dyDescent="0.5">
      <c r="A1" s="60" t="s">
        <v>241</v>
      </c>
      <c r="B1" s="59"/>
      <c r="C1" s="59"/>
      <c r="D1" s="59"/>
      <c r="E1" s="59"/>
      <c r="F1" s="6"/>
      <c r="G1" s="61" t="s">
        <v>8</v>
      </c>
      <c r="H1" s="6"/>
      <c r="J1" s="4"/>
    </row>
    <row r="2" spans="1:15" ht="15" customHeight="1" x14ac:dyDescent="0.5">
      <c r="A2" s="6"/>
      <c r="B2" s="372" t="s">
        <v>242</v>
      </c>
      <c r="C2" s="372"/>
      <c r="D2" s="372"/>
      <c r="E2" s="372"/>
      <c r="F2" s="6"/>
      <c r="G2" s="6"/>
      <c r="H2" s="6"/>
      <c r="J2" s="4"/>
    </row>
    <row r="3" spans="1:15" ht="15" customHeight="1" thickBot="1" x14ac:dyDescent="0.4">
      <c r="A3" s="8" t="s">
        <v>34</v>
      </c>
      <c r="B3" s="7" t="s">
        <v>24</v>
      </c>
      <c r="C3" s="7" t="s">
        <v>25</v>
      </c>
      <c r="D3" s="7" t="s">
        <v>26</v>
      </c>
      <c r="E3" s="7" t="s">
        <v>27</v>
      </c>
      <c r="F3" s="6" t="s">
        <v>35</v>
      </c>
      <c r="G3" s="6" t="s">
        <v>36</v>
      </c>
      <c r="H3" s="8" t="s">
        <v>37</v>
      </c>
      <c r="I3" s="1"/>
      <c r="K3" s="1"/>
      <c r="L3" s="1"/>
      <c r="M3" s="1"/>
      <c r="N3" s="1"/>
      <c r="O3" s="1"/>
    </row>
    <row r="4" spans="1:15" s="1" customFormat="1" ht="15" customHeight="1" x14ac:dyDescent="0.35">
      <c r="A4" s="50" cm="1">
        <f t="array" ref="A4:A14">_xlfn._xlws.FILTER(Form!$G$1:'Form'!$G$120,(Form!$BI$1:'Form'!$BI$120=1)*(Form!$BK$1:'Form'!$BK$120=TRUE),"empty")</f>
        <v>1</v>
      </c>
      <c r="B4" s="58" cm="1">
        <f t="array" ref="B4:B14">_xlfn._xlws.FILTER(Form!$BL$1:'Form'!$BL$120,(Form!$BI$1:'Form'!$BI$120=1)*(Form!$BK$1:'Form'!$BK$120=TRUE),"empty")</f>
        <v>6</v>
      </c>
      <c r="C4" s="58" cm="1">
        <f t="array" ref="C4:C14">_xlfn._xlws.FILTER(Form!$BM$1:'Form'!$BM$120,(Form!$BI$1:'Form'!$BI$120=1)*(Form!$BK$1:'Form'!$BK$120=TRUE),"empty")</f>
        <v>0</v>
      </c>
      <c r="D4" s="58" cm="1">
        <f t="array" ref="D4:D14">_xlfn._xlws.FILTER(Form!$BN$1:'Form'!$BN$120,(Form!$BI$1:'Form'!$BI$120=1)*(Form!$BK$1:'Form'!$BK$120=TRUE),"empty")</f>
        <v>0</v>
      </c>
      <c r="E4" s="58" cm="1">
        <f t="array" ref="E4:E14">_xlfn._xlws.FILTER(Form!$BO$1:'Form'!$BO$120,(Form!$BI$1:'Form'!$BI$120=1)*(Form!$BK$1:'Form'!$BK$120=TRUE),"empty")</f>
        <v>0</v>
      </c>
      <c r="F4" s="56" t="str" cm="1">
        <f t="array" ref="F4:F14">_xlfn._xlws.FILTER(Form!$J$1:'Form'!$J$120,(Form!$BI$1:'Form'!$BI$120=1)*(Form!$BK$1:'Form'!$BK$120=TRUE),"empty")</f>
        <v>SC42015</v>
      </c>
      <c r="G4" s="56" t="str" cm="1">
        <f t="array" ref="G4:G14">_xlfn._xlws.FILTER(Form!$R$1:'Form'!$R$120,(Form!$BI$1:'Form'!$BI$120=1)*(Form!$BK$1:'Form'!$BK$120=TRUE),"empty")</f>
        <v xml:space="preserve">Control theory </v>
      </c>
      <c r="H4" s="9">
        <f>IF(SUM($B4:$E4)=0,"",SUM($B4:$E4))</f>
        <v>6</v>
      </c>
    </row>
    <row r="5" spans="1:15" s="1" customFormat="1" ht="15" customHeight="1" x14ac:dyDescent="0.35">
      <c r="A5" s="10">
        <v>1</v>
      </c>
      <c r="B5" s="12">
        <v>0</v>
      </c>
      <c r="C5" s="12">
        <v>6</v>
      </c>
      <c r="D5" s="12">
        <v>0</v>
      </c>
      <c r="E5" s="12">
        <v>0</v>
      </c>
      <c r="F5" s="15" t="str">
        <v>SC42025</v>
      </c>
      <c r="G5" s="15" t="str">
        <v>Filtering and Identification</v>
      </c>
      <c r="H5" s="11">
        <f>IF(SUM($B5:$E5)=0,"",SUM($B5:$E5))</f>
        <v>6</v>
      </c>
    </row>
    <row r="6" spans="1:15" s="1" customFormat="1" ht="15" customHeight="1" x14ac:dyDescent="0.35">
      <c r="A6" s="10">
        <v>1</v>
      </c>
      <c r="B6" s="12">
        <v>0</v>
      </c>
      <c r="C6" s="12">
        <v>0</v>
      </c>
      <c r="D6" s="12">
        <v>0</v>
      </c>
      <c r="E6" s="12">
        <v>5</v>
      </c>
      <c r="F6" s="15" t="str">
        <v>SC42035</v>
      </c>
      <c r="G6" s="15" t="str">
        <v>Integration Project Systems and Control</v>
      </c>
      <c r="H6" s="11">
        <f t="shared" ref="H6:H51" si="0">IF(SUM($B6:$E6)=0,"",SUM($B6:$E6))</f>
        <v>5</v>
      </c>
    </row>
    <row r="7" spans="1:15" s="1" customFormat="1" ht="15" customHeight="1" x14ac:dyDescent="0.35">
      <c r="A7" s="10">
        <v>1</v>
      </c>
      <c r="B7" s="12">
        <v>3</v>
      </c>
      <c r="C7" s="12">
        <v>0</v>
      </c>
      <c r="D7" s="12">
        <v>0</v>
      </c>
      <c r="E7" s="12">
        <v>0</v>
      </c>
      <c r="F7" s="15" t="str">
        <v>SC42056</v>
      </c>
      <c r="G7" s="15" t="str">
        <v>Optimization for Systems and Control</v>
      </c>
      <c r="H7" s="11">
        <f t="shared" si="0"/>
        <v>3</v>
      </c>
    </row>
    <row r="8" spans="1:15" s="1" customFormat="1" ht="15" customHeight="1" x14ac:dyDescent="0.35">
      <c r="A8" s="10">
        <v>1</v>
      </c>
      <c r="B8" s="12">
        <v>0</v>
      </c>
      <c r="C8" s="12">
        <v>3</v>
      </c>
      <c r="D8" s="12">
        <v>0</v>
      </c>
      <c r="E8" s="12">
        <v>0</v>
      </c>
      <c r="F8" s="15" t="str">
        <v>SC42095</v>
      </c>
      <c r="G8" s="15" t="str">
        <v>Control Engineering</v>
      </c>
      <c r="H8" s="11">
        <f t="shared" si="0"/>
        <v>3</v>
      </c>
    </row>
    <row r="9" spans="1:15" s="1" customFormat="1" ht="15" customHeight="1" x14ac:dyDescent="0.35">
      <c r="A9" s="10">
        <v>1</v>
      </c>
      <c r="B9" s="12">
        <v>0</v>
      </c>
      <c r="C9" s="12">
        <v>3</v>
      </c>
      <c r="D9" s="12">
        <v>0</v>
      </c>
      <c r="E9" s="12">
        <v>0</v>
      </c>
      <c r="F9" s="15" t="str">
        <v>SC42145</v>
      </c>
      <c r="G9" s="15" t="str">
        <v>Robust Control</v>
      </c>
      <c r="H9" s="11">
        <f t="shared" si="0"/>
        <v>3</v>
      </c>
    </row>
    <row r="10" spans="1:15" s="1" customFormat="1" ht="15" customHeight="1" x14ac:dyDescent="0.35">
      <c r="A10" s="10">
        <v>1</v>
      </c>
      <c r="B10" s="12">
        <v>3</v>
      </c>
      <c r="C10" s="12">
        <v>0</v>
      </c>
      <c r="D10" s="12">
        <v>0</v>
      </c>
      <c r="E10" s="12">
        <v>0</v>
      </c>
      <c r="F10" s="15" t="str">
        <v>SC42150</v>
      </c>
      <c r="G10" s="15" t="str">
        <v>Statistical Signal Processing</v>
      </c>
      <c r="H10" s="11">
        <f t="shared" si="0"/>
        <v>3</v>
      </c>
    </row>
    <row r="11" spans="1:15" s="1" customFormat="1" ht="15" customHeight="1" x14ac:dyDescent="0.35">
      <c r="A11" s="10">
        <v>1</v>
      </c>
      <c r="B11" s="12">
        <v>3</v>
      </c>
      <c r="C11" s="12">
        <v>0</v>
      </c>
      <c r="D11" s="12">
        <v>0</v>
      </c>
      <c r="E11" s="12">
        <v>0</v>
      </c>
      <c r="F11" s="15" t="str">
        <v>SC42155</v>
      </c>
      <c r="G11" s="15" t="str">
        <v>Modelling of Dynamical Systems</v>
      </c>
      <c r="H11" s="11">
        <f t="shared" si="0"/>
        <v>3</v>
      </c>
    </row>
    <row r="12" spans="1:15" s="1" customFormat="1" ht="15" customHeight="1" x14ac:dyDescent="0.35">
      <c r="A12" s="10">
        <v>1</v>
      </c>
      <c r="B12" s="12">
        <v>0</v>
      </c>
      <c r="C12" s="12">
        <v>3</v>
      </c>
      <c r="D12" s="12">
        <v>0</v>
      </c>
      <c r="E12" s="12">
        <v>0</v>
      </c>
      <c r="F12" s="15" t="str">
        <v>SC42165</v>
      </c>
      <c r="G12" s="15" t="str">
        <v>Machine Learning for Systems &amp; Control</v>
      </c>
      <c r="H12" s="11">
        <f t="shared" si="0"/>
        <v>3</v>
      </c>
    </row>
    <row r="13" spans="1:15" s="1" customFormat="1" ht="15" customHeight="1" x14ac:dyDescent="0.35">
      <c r="A13" s="10">
        <v>2</v>
      </c>
      <c r="B13" s="12">
        <v>0</v>
      </c>
      <c r="C13" s="12">
        <v>10</v>
      </c>
      <c r="D13" s="12">
        <v>0</v>
      </c>
      <c r="E13" s="12">
        <v>0</v>
      </c>
      <c r="F13" s="15" t="str">
        <v>SC572010</v>
      </c>
      <c r="G13" s="15" t="str">
        <v>S&amp;C Literature Research</v>
      </c>
      <c r="H13" s="11">
        <f t="shared" si="0"/>
        <v>10</v>
      </c>
    </row>
    <row r="14" spans="1:15" s="1" customFormat="1" ht="15" customHeight="1" x14ac:dyDescent="0.35">
      <c r="A14" s="10">
        <v>2</v>
      </c>
      <c r="B14" s="12">
        <v>0</v>
      </c>
      <c r="C14" s="12">
        <v>5</v>
      </c>
      <c r="D14" s="12">
        <v>15</v>
      </c>
      <c r="E14" s="12">
        <v>15</v>
      </c>
      <c r="F14" s="15" t="str">
        <v>SC52135</v>
      </c>
      <c r="G14" s="15" t="str">
        <v>S&amp;C MSc Thesis</v>
      </c>
      <c r="H14" s="11">
        <f t="shared" si="0"/>
        <v>35</v>
      </c>
    </row>
    <row r="15" spans="1:15" s="1" customFormat="1" ht="15" customHeight="1" x14ac:dyDescent="0.35">
      <c r="A15" s="10"/>
      <c r="B15" s="12"/>
      <c r="C15" s="12"/>
      <c r="D15" s="12"/>
      <c r="E15" s="12"/>
      <c r="F15" s="15"/>
      <c r="G15" s="15"/>
      <c r="H15" s="11" t="str">
        <f t="shared" si="0"/>
        <v/>
      </c>
    </row>
    <row r="16" spans="1:15" s="1" customFormat="1" ht="15" customHeight="1" x14ac:dyDescent="0.35">
      <c r="A16" s="10"/>
      <c r="B16" s="12"/>
      <c r="C16" s="12"/>
      <c r="D16" s="12"/>
      <c r="E16" s="12"/>
      <c r="F16" s="15"/>
      <c r="G16" s="15"/>
      <c r="H16" s="11" t="str">
        <f t="shared" si="0"/>
        <v/>
      </c>
    </row>
    <row r="17" spans="1:8" s="1" customFormat="1" ht="15" customHeight="1" x14ac:dyDescent="0.35">
      <c r="A17" s="10"/>
      <c r="B17" s="12"/>
      <c r="C17" s="12"/>
      <c r="D17" s="12"/>
      <c r="E17" s="12"/>
      <c r="F17" s="15"/>
      <c r="G17" s="15"/>
      <c r="H17" s="11" t="str">
        <f t="shared" si="0"/>
        <v/>
      </c>
    </row>
    <row r="18" spans="1:8" s="1" customFormat="1" ht="15" customHeight="1" x14ac:dyDescent="0.35">
      <c r="A18" s="10"/>
      <c r="B18" s="12"/>
      <c r="C18" s="12"/>
      <c r="D18" s="12"/>
      <c r="E18" s="12"/>
      <c r="F18" s="15"/>
      <c r="G18" s="15"/>
      <c r="H18" s="11" t="str">
        <f t="shared" si="0"/>
        <v/>
      </c>
    </row>
    <row r="19" spans="1:8" s="1" customFormat="1" ht="15" customHeight="1" x14ac:dyDescent="0.35">
      <c r="A19" s="10"/>
      <c r="B19" s="12"/>
      <c r="C19" s="12"/>
      <c r="D19" s="12"/>
      <c r="E19" s="12"/>
      <c r="F19" s="15"/>
      <c r="G19" s="15"/>
      <c r="H19" s="11" t="str">
        <f t="shared" si="0"/>
        <v/>
      </c>
    </row>
    <row r="20" spans="1:8" s="1" customFormat="1" ht="15" customHeight="1" x14ac:dyDescent="0.35">
      <c r="A20" s="10"/>
      <c r="B20" s="12"/>
      <c r="C20" s="12"/>
      <c r="D20" s="12"/>
      <c r="E20" s="12"/>
      <c r="F20" s="15"/>
      <c r="G20" s="15"/>
      <c r="H20" s="11" t="str">
        <f t="shared" si="0"/>
        <v/>
      </c>
    </row>
    <row r="21" spans="1:8" s="1" customFormat="1" ht="15" customHeight="1" x14ac:dyDescent="0.35">
      <c r="A21" s="10"/>
      <c r="B21" s="12"/>
      <c r="C21" s="12"/>
      <c r="D21" s="12"/>
      <c r="E21" s="12"/>
      <c r="F21" s="15"/>
      <c r="G21" s="15"/>
      <c r="H21" s="11" t="str">
        <f t="shared" si="0"/>
        <v/>
      </c>
    </row>
    <row r="22" spans="1:8" s="1" customFormat="1" ht="15" customHeight="1" x14ac:dyDescent="0.35">
      <c r="A22" s="10"/>
      <c r="B22" s="12"/>
      <c r="C22" s="12"/>
      <c r="D22" s="12"/>
      <c r="E22" s="12"/>
      <c r="F22" s="15"/>
      <c r="G22" s="15"/>
      <c r="H22" s="11" t="str">
        <f t="shared" si="0"/>
        <v/>
      </c>
    </row>
    <row r="23" spans="1:8" s="1" customFormat="1" ht="15" customHeight="1" x14ac:dyDescent="0.35">
      <c r="A23" s="10"/>
      <c r="B23" s="12"/>
      <c r="C23" s="12"/>
      <c r="D23" s="12"/>
      <c r="E23" s="12"/>
      <c r="F23" s="15"/>
      <c r="G23" s="15"/>
      <c r="H23" s="11" t="str">
        <f t="shared" si="0"/>
        <v/>
      </c>
    </row>
    <row r="24" spans="1:8" s="1" customFormat="1" ht="15" customHeight="1" x14ac:dyDescent="0.35">
      <c r="A24" s="10"/>
      <c r="B24" s="12"/>
      <c r="C24" s="12"/>
      <c r="D24" s="12"/>
      <c r="E24" s="12"/>
      <c r="F24" s="15"/>
      <c r="G24" s="15"/>
      <c r="H24" s="11" t="str">
        <f t="shared" si="0"/>
        <v/>
      </c>
    </row>
    <row r="25" spans="1:8" s="1" customFormat="1" ht="15" customHeight="1" x14ac:dyDescent="0.35">
      <c r="A25" s="10"/>
      <c r="B25" s="12"/>
      <c r="C25" s="12"/>
      <c r="D25" s="12"/>
      <c r="E25" s="12"/>
      <c r="F25" s="15"/>
      <c r="G25" s="15"/>
      <c r="H25" s="11" t="str">
        <f t="shared" si="0"/>
        <v/>
      </c>
    </row>
    <row r="26" spans="1:8" s="1" customFormat="1" ht="15" customHeight="1" x14ac:dyDescent="0.35">
      <c r="A26" s="10"/>
      <c r="B26" s="12"/>
      <c r="C26" s="12"/>
      <c r="D26" s="12"/>
      <c r="E26" s="12"/>
      <c r="F26" s="15"/>
      <c r="G26" s="15"/>
      <c r="H26" s="11" t="str">
        <f t="shared" si="0"/>
        <v/>
      </c>
    </row>
    <row r="27" spans="1:8" s="1" customFormat="1" ht="15" customHeight="1" x14ac:dyDescent="0.35">
      <c r="A27" s="10"/>
      <c r="B27" s="12"/>
      <c r="C27" s="12"/>
      <c r="D27" s="12"/>
      <c r="E27" s="12"/>
      <c r="F27" s="15"/>
      <c r="G27" s="15"/>
      <c r="H27" s="11" t="str">
        <f t="shared" si="0"/>
        <v/>
      </c>
    </row>
    <row r="28" spans="1:8" s="1" customFormat="1" ht="15" customHeight="1" x14ac:dyDescent="0.35">
      <c r="A28" s="10"/>
      <c r="B28" s="12"/>
      <c r="C28" s="12"/>
      <c r="D28" s="12"/>
      <c r="E28" s="12"/>
      <c r="F28" s="15"/>
      <c r="G28" s="15"/>
      <c r="H28" s="11" t="str">
        <f t="shared" si="0"/>
        <v/>
      </c>
    </row>
    <row r="29" spans="1:8" s="1" customFormat="1" ht="15" customHeight="1" x14ac:dyDescent="0.35">
      <c r="A29" s="10"/>
      <c r="B29" s="12"/>
      <c r="C29" s="12"/>
      <c r="D29" s="12"/>
      <c r="E29" s="12"/>
      <c r="F29" s="15"/>
      <c r="G29" s="15"/>
      <c r="H29" s="11" t="str">
        <f t="shared" si="0"/>
        <v/>
      </c>
    </row>
    <row r="30" spans="1:8" s="1" customFormat="1" ht="15" customHeight="1" x14ac:dyDescent="0.35">
      <c r="A30" s="10"/>
      <c r="B30" s="12"/>
      <c r="C30" s="12"/>
      <c r="D30" s="12"/>
      <c r="E30" s="12"/>
      <c r="F30" s="15"/>
      <c r="G30" s="15"/>
      <c r="H30" s="11" t="str">
        <f t="shared" si="0"/>
        <v/>
      </c>
    </row>
    <row r="31" spans="1:8" s="1" customFormat="1" ht="15" customHeight="1" x14ac:dyDescent="0.35">
      <c r="A31" s="10"/>
      <c r="B31" s="12"/>
      <c r="C31" s="12"/>
      <c r="D31" s="12"/>
      <c r="E31" s="12"/>
      <c r="F31" s="15"/>
      <c r="G31" s="15"/>
      <c r="H31" s="11" t="str">
        <f t="shared" si="0"/>
        <v/>
      </c>
    </row>
    <row r="32" spans="1:8" s="1" customFormat="1" ht="15" customHeight="1" x14ac:dyDescent="0.35">
      <c r="A32" s="10"/>
      <c r="B32" s="12"/>
      <c r="C32" s="12"/>
      <c r="D32" s="12"/>
      <c r="E32" s="12"/>
      <c r="F32" s="15"/>
      <c r="G32" s="15"/>
      <c r="H32" s="11" t="str">
        <f t="shared" si="0"/>
        <v/>
      </c>
    </row>
    <row r="33" spans="1:8" s="1" customFormat="1" ht="15" customHeight="1" x14ac:dyDescent="0.35">
      <c r="A33" s="10"/>
      <c r="B33" s="12"/>
      <c r="C33" s="12"/>
      <c r="D33" s="12"/>
      <c r="E33" s="12"/>
      <c r="F33" s="15"/>
      <c r="G33" s="15"/>
      <c r="H33" s="11" t="str">
        <f t="shared" si="0"/>
        <v/>
      </c>
    </row>
    <row r="34" spans="1:8" s="1" customFormat="1" ht="15" customHeight="1" x14ac:dyDescent="0.35">
      <c r="A34" s="10"/>
      <c r="B34" s="12"/>
      <c r="C34" s="12"/>
      <c r="D34" s="12"/>
      <c r="E34" s="12"/>
      <c r="F34" s="15"/>
      <c r="G34" s="15"/>
      <c r="H34" s="11" t="str">
        <f t="shared" si="0"/>
        <v/>
      </c>
    </row>
    <row r="35" spans="1:8" s="1" customFormat="1" ht="15" customHeight="1" x14ac:dyDescent="0.35">
      <c r="A35" s="10"/>
      <c r="B35" s="12"/>
      <c r="C35" s="12"/>
      <c r="D35" s="12"/>
      <c r="E35" s="12"/>
      <c r="F35" s="15"/>
      <c r="G35" s="15"/>
      <c r="H35" s="11" t="str">
        <f t="shared" si="0"/>
        <v/>
      </c>
    </row>
    <row r="36" spans="1:8" s="1" customFormat="1" ht="15" customHeight="1" x14ac:dyDescent="0.35">
      <c r="A36" s="10"/>
      <c r="B36" s="12"/>
      <c r="C36" s="12"/>
      <c r="D36" s="12"/>
      <c r="E36" s="12"/>
      <c r="F36" s="15"/>
      <c r="G36" s="15"/>
      <c r="H36" s="11" t="str">
        <f t="shared" si="0"/>
        <v/>
      </c>
    </row>
    <row r="37" spans="1:8" s="1" customFormat="1" ht="15" customHeight="1" x14ac:dyDescent="0.35">
      <c r="A37" s="10"/>
      <c r="B37" s="12"/>
      <c r="C37" s="12"/>
      <c r="D37" s="12"/>
      <c r="E37" s="12"/>
      <c r="F37" s="15"/>
      <c r="G37" s="15"/>
      <c r="H37" s="11" t="str">
        <f t="shared" si="0"/>
        <v/>
      </c>
    </row>
    <row r="38" spans="1:8" s="1" customFormat="1" ht="15" customHeight="1" x14ac:dyDescent="0.35">
      <c r="A38" s="10"/>
      <c r="B38" s="12"/>
      <c r="C38" s="12"/>
      <c r="D38" s="12"/>
      <c r="E38" s="12"/>
      <c r="F38" s="15"/>
      <c r="G38" s="15"/>
      <c r="H38" s="11" t="str">
        <f t="shared" si="0"/>
        <v/>
      </c>
    </row>
    <row r="39" spans="1:8" s="1" customFormat="1" ht="15" customHeight="1" x14ac:dyDescent="0.35">
      <c r="A39" s="10"/>
      <c r="B39" s="12"/>
      <c r="C39" s="12"/>
      <c r="D39" s="12"/>
      <c r="E39" s="12"/>
      <c r="F39" s="15"/>
      <c r="G39" s="15"/>
      <c r="H39" s="11" t="str">
        <f t="shared" si="0"/>
        <v/>
      </c>
    </row>
    <row r="40" spans="1:8" s="1" customFormat="1" ht="15" customHeight="1" x14ac:dyDescent="0.35">
      <c r="A40" s="10"/>
      <c r="B40" s="12"/>
      <c r="C40" s="12"/>
      <c r="D40" s="12"/>
      <c r="E40" s="12"/>
      <c r="F40" s="15"/>
      <c r="G40" s="15"/>
      <c r="H40" s="11" t="str">
        <f t="shared" si="0"/>
        <v/>
      </c>
    </row>
    <row r="41" spans="1:8" s="1" customFormat="1" ht="15" customHeight="1" x14ac:dyDescent="0.35">
      <c r="A41" s="10"/>
      <c r="B41" s="12"/>
      <c r="C41" s="12"/>
      <c r="D41" s="12"/>
      <c r="E41" s="12"/>
      <c r="F41" s="15"/>
      <c r="G41" s="15"/>
      <c r="H41" s="11" t="str">
        <f t="shared" si="0"/>
        <v/>
      </c>
    </row>
    <row r="42" spans="1:8" s="1" customFormat="1" ht="15" customHeight="1" x14ac:dyDescent="0.35">
      <c r="A42" s="10"/>
      <c r="B42" s="12"/>
      <c r="C42" s="12"/>
      <c r="D42" s="12"/>
      <c r="E42" s="12"/>
      <c r="F42" s="15"/>
      <c r="G42" s="15"/>
      <c r="H42" s="11" t="str">
        <f t="shared" si="0"/>
        <v/>
      </c>
    </row>
    <row r="43" spans="1:8" s="1" customFormat="1" ht="15" customHeight="1" x14ac:dyDescent="0.35">
      <c r="A43" s="10"/>
      <c r="B43" s="12"/>
      <c r="C43" s="12"/>
      <c r="D43" s="12"/>
      <c r="E43" s="12"/>
      <c r="F43" s="15"/>
      <c r="G43" s="15"/>
      <c r="H43" s="11" t="str">
        <f t="shared" si="0"/>
        <v/>
      </c>
    </row>
    <row r="44" spans="1:8" s="1" customFormat="1" ht="15" customHeight="1" x14ac:dyDescent="0.35">
      <c r="A44" s="10"/>
      <c r="B44" s="12"/>
      <c r="C44" s="12"/>
      <c r="D44" s="12"/>
      <c r="E44" s="12"/>
      <c r="F44" s="15"/>
      <c r="G44" s="15"/>
      <c r="H44" s="11" t="str">
        <f t="shared" si="0"/>
        <v/>
      </c>
    </row>
    <row r="45" spans="1:8" s="1" customFormat="1" ht="15" customHeight="1" x14ac:dyDescent="0.35">
      <c r="A45" s="10"/>
      <c r="B45" s="12"/>
      <c r="C45" s="12"/>
      <c r="D45" s="12"/>
      <c r="E45" s="12"/>
      <c r="F45" s="15"/>
      <c r="G45" s="15"/>
      <c r="H45" s="11" t="str">
        <f t="shared" si="0"/>
        <v/>
      </c>
    </row>
    <row r="46" spans="1:8" s="1" customFormat="1" ht="15" customHeight="1" x14ac:dyDescent="0.35">
      <c r="A46" s="10"/>
      <c r="B46" s="12"/>
      <c r="C46" s="12"/>
      <c r="D46" s="12"/>
      <c r="E46" s="12"/>
      <c r="F46" s="15"/>
      <c r="G46" s="15"/>
      <c r="H46" s="11" t="str">
        <f t="shared" si="0"/>
        <v/>
      </c>
    </row>
    <row r="47" spans="1:8" s="1" customFormat="1" ht="15" customHeight="1" x14ac:dyDescent="0.35">
      <c r="A47" s="10"/>
      <c r="B47" s="12"/>
      <c r="C47" s="12"/>
      <c r="D47" s="12"/>
      <c r="E47" s="12"/>
      <c r="F47" s="15"/>
      <c r="G47" s="15"/>
      <c r="H47" s="11" t="str">
        <f t="shared" si="0"/>
        <v/>
      </c>
    </row>
    <row r="48" spans="1:8" s="1" customFormat="1" ht="15" customHeight="1" x14ac:dyDescent="0.35">
      <c r="A48" s="10"/>
      <c r="B48" s="12"/>
      <c r="C48" s="12"/>
      <c r="D48" s="12"/>
      <c r="E48" s="12"/>
      <c r="F48" s="15"/>
      <c r="G48" s="15"/>
      <c r="H48" s="11" t="str">
        <f t="shared" si="0"/>
        <v/>
      </c>
    </row>
    <row r="49" spans="1:8" s="1" customFormat="1" ht="15" customHeight="1" x14ac:dyDescent="0.35">
      <c r="A49" s="10"/>
      <c r="B49" s="12"/>
      <c r="C49" s="12"/>
      <c r="D49" s="12"/>
      <c r="E49" s="12"/>
      <c r="F49" s="15"/>
      <c r="G49" s="15"/>
      <c r="H49" s="11" t="str">
        <f t="shared" si="0"/>
        <v/>
      </c>
    </row>
    <row r="50" spans="1:8" s="1" customFormat="1" ht="15" customHeight="1" x14ac:dyDescent="0.35">
      <c r="A50" s="10"/>
      <c r="B50" s="12"/>
      <c r="C50" s="12"/>
      <c r="D50" s="12"/>
      <c r="E50" s="12"/>
      <c r="F50" s="15"/>
      <c r="G50" s="15"/>
      <c r="H50" s="11" t="str">
        <f t="shared" si="0"/>
        <v/>
      </c>
    </row>
    <row r="51" spans="1:8" s="1" customFormat="1" ht="15" customHeight="1" thickBot="1" x14ac:dyDescent="0.4">
      <c r="A51" s="14"/>
      <c r="B51" s="13"/>
      <c r="C51" s="13"/>
      <c r="D51" s="13"/>
      <c r="E51" s="13"/>
      <c r="F51" s="16"/>
      <c r="G51" s="16"/>
      <c r="H51" s="17" t="str">
        <f t="shared" si="0"/>
        <v/>
      </c>
    </row>
    <row r="52" spans="1:8" s="1" customFormat="1" ht="15" customHeight="1" x14ac:dyDescent="0.35">
      <c r="A52"/>
      <c r="B52" s="5"/>
      <c r="C52" s="5"/>
      <c r="D52" s="5"/>
      <c r="E52" s="5"/>
      <c r="F52"/>
      <c r="G52"/>
      <c r="H52"/>
    </row>
    <row r="53" spans="1:8" s="1" customFormat="1" ht="15" customHeight="1" x14ac:dyDescent="0.35">
      <c r="A53"/>
      <c r="B53" s="5"/>
      <c r="C53" s="5"/>
      <c r="D53" s="5"/>
      <c r="E53" s="5"/>
      <c r="F53"/>
      <c r="G53"/>
      <c r="H53"/>
    </row>
    <row r="54" spans="1:8" s="1" customFormat="1" ht="15" customHeight="1" x14ac:dyDescent="0.35">
      <c r="A54"/>
      <c r="B54" s="5"/>
      <c r="C54" s="5"/>
      <c r="D54" s="5"/>
      <c r="E54" s="5"/>
      <c r="F54"/>
      <c r="G54"/>
      <c r="H54"/>
    </row>
    <row r="55" spans="1:8" s="1" customFormat="1" ht="15" customHeight="1" x14ac:dyDescent="0.35">
      <c r="A55"/>
      <c r="B55" s="5"/>
      <c r="C55" s="5"/>
      <c r="D55" s="5"/>
      <c r="E55" s="5"/>
      <c r="F55"/>
      <c r="G55"/>
      <c r="H55"/>
    </row>
    <row r="56" spans="1:8" s="1" customFormat="1" ht="15" customHeight="1" x14ac:dyDescent="0.35">
      <c r="A56"/>
      <c r="B56" s="5"/>
      <c r="C56" s="5"/>
      <c r="D56" s="5"/>
      <c r="E56" s="5"/>
      <c r="F56"/>
      <c r="G56"/>
      <c r="H56"/>
    </row>
    <row r="57" spans="1:8" s="1" customFormat="1" ht="15" customHeight="1" x14ac:dyDescent="0.35">
      <c r="A57"/>
      <c r="B57" s="5"/>
      <c r="C57" s="5"/>
      <c r="D57" s="5"/>
      <c r="E57" s="5"/>
      <c r="F57"/>
      <c r="G57"/>
      <c r="H57"/>
    </row>
    <row r="58" spans="1:8" s="1" customFormat="1" ht="15" customHeight="1" x14ac:dyDescent="0.35">
      <c r="A58"/>
      <c r="B58" s="5"/>
      <c r="C58" s="5"/>
      <c r="D58" s="5"/>
      <c r="E58" s="5"/>
      <c r="F58"/>
      <c r="G58"/>
      <c r="H58"/>
    </row>
    <row r="59" spans="1:8" s="1" customFormat="1" ht="15" customHeight="1" x14ac:dyDescent="0.35">
      <c r="A59"/>
      <c r="B59" s="5"/>
      <c r="C59" s="5"/>
      <c r="D59" s="5"/>
      <c r="E59" s="5"/>
      <c r="F59"/>
      <c r="G59"/>
      <c r="H59"/>
    </row>
    <row r="60" spans="1:8" s="1" customFormat="1" ht="15" customHeight="1" x14ac:dyDescent="0.35">
      <c r="A60"/>
      <c r="B60" s="5"/>
      <c r="C60" s="5"/>
      <c r="D60" s="5"/>
      <c r="E60" s="5"/>
      <c r="F60"/>
      <c r="G60"/>
      <c r="H60"/>
    </row>
    <row r="61" spans="1:8" s="1" customFormat="1" ht="15" customHeight="1" x14ac:dyDescent="0.35">
      <c r="A61"/>
      <c r="B61" s="5"/>
      <c r="C61" s="5"/>
      <c r="D61" s="5"/>
      <c r="E61" s="5"/>
      <c r="F61"/>
      <c r="G61"/>
      <c r="H61"/>
    </row>
    <row r="62" spans="1:8" s="1" customFormat="1" ht="15" customHeight="1" x14ac:dyDescent="0.35">
      <c r="A62"/>
      <c r="B62" s="5"/>
      <c r="C62" s="5"/>
      <c r="D62" s="5"/>
      <c r="E62" s="5"/>
      <c r="F62"/>
      <c r="G62"/>
      <c r="H62"/>
    </row>
    <row r="63" spans="1:8" ht="15" customHeight="1" x14ac:dyDescent="0.35"/>
    <row r="64" spans="1:8" ht="15" customHeight="1" x14ac:dyDescent="0.35"/>
    <row r="65" ht="15" customHeight="1" x14ac:dyDescent="0.35"/>
    <row r="66" ht="15" customHeight="1" x14ac:dyDescent="0.35"/>
  </sheetData>
  <sheetProtection algorithmName="SHA-512" hashValue="poqMf//bPE9V/90QAvxJLY8rOw2IPUW5cJyjBW18Z4AkLVO6dPpplf/SNXZMv9pYsH1KVJ/r9HuecJEnAr+07A==" saltValue="yqcVUhKoK9IAv9SsNePi1Q==" spinCount="100000" sheet="1" sort="0"/>
  <mergeCells count="1">
    <mergeCell ref="B2:E2"/>
  </mergeCells>
  <conditionalFormatting sqref="B4:E51">
    <cfRule type="expression" dxfId="1" priority="1">
      <formula>AND(B4&gt;0,$A4=2)</formula>
    </cfRule>
    <cfRule type="expression" dxfId="0" priority="2">
      <formula>AND(B4&gt;0,$A4=1)</formula>
    </cfRule>
  </conditionalFormatting>
  <hyperlinks>
    <hyperlink ref="G1" r:id="rId1" xr:uid="{3744AD34-ABB1-40E8-A447-21D8B42053D7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2918-2C00-4F48-AE8E-398A93DEFE8D}">
  <dimension ref="A1:D31"/>
  <sheetViews>
    <sheetView workbookViewId="0">
      <selection activeCell="D13" sqref="D13"/>
    </sheetView>
  </sheetViews>
  <sheetFormatPr defaultRowHeight="14.5" x14ac:dyDescent="0.35"/>
  <cols>
    <col min="1" max="1" width="13.1796875" style="185" customWidth="1"/>
    <col min="2" max="2" width="70" style="185" customWidth="1"/>
    <col min="3" max="3" width="18.26953125" style="185" customWidth="1"/>
    <col min="4" max="4" width="75.453125" style="185" customWidth="1"/>
  </cols>
  <sheetData>
    <row r="1" spans="1:2" x14ac:dyDescent="0.35">
      <c r="A1" s="185" t="s">
        <v>243</v>
      </c>
    </row>
    <row r="2" spans="1:2" x14ac:dyDescent="0.35">
      <c r="B2" s="185" t="s">
        <v>244</v>
      </c>
    </row>
    <row r="3" spans="1:2" x14ac:dyDescent="0.35">
      <c r="B3" s="185" t="s">
        <v>245</v>
      </c>
    </row>
    <row r="4" spans="1:2" x14ac:dyDescent="0.35">
      <c r="B4" s="185" t="s">
        <v>246</v>
      </c>
    </row>
    <row r="5" spans="1:2" x14ac:dyDescent="0.35">
      <c r="B5" s="185" t="s">
        <v>247</v>
      </c>
    </row>
    <row r="6" spans="1:2" x14ac:dyDescent="0.35">
      <c r="B6" s="185" t="s">
        <v>248</v>
      </c>
    </row>
    <row r="7" spans="1:2" x14ac:dyDescent="0.35">
      <c r="B7" s="185" t="s">
        <v>249</v>
      </c>
    </row>
    <row r="8" spans="1:2" ht="29" x14ac:dyDescent="0.35">
      <c r="B8" s="185" t="s">
        <v>250</v>
      </c>
    </row>
    <row r="9" spans="1:2" x14ac:dyDescent="0.35">
      <c r="B9" s="185" t="s">
        <v>251</v>
      </c>
    </row>
    <row r="10" spans="1:2" x14ac:dyDescent="0.35">
      <c r="B10" s="185" t="s">
        <v>252</v>
      </c>
    </row>
    <row r="11" spans="1:2" x14ac:dyDescent="0.35">
      <c r="B11" s="185" t="s">
        <v>253</v>
      </c>
    </row>
    <row r="12" spans="1:2" x14ac:dyDescent="0.35">
      <c r="B12" s="185" t="s">
        <v>254</v>
      </c>
    </row>
    <row r="13" spans="1:2" x14ac:dyDescent="0.35">
      <c r="A13" s="185" t="s">
        <v>255</v>
      </c>
    </row>
    <row r="14" spans="1:2" x14ac:dyDescent="0.35">
      <c r="B14" s="185" t="s">
        <v>256</v>
      </c>
    </row>
    <row r="15" spans="1:2" x14ac:dyDescent="0.35">
      <c r="A15" s="185" t="s">
        <v>257</v>
      </c>
    </row>
    <row r="16" spans="1:2" x14ac:dyDescent="0.35">
      <c r="B16" s="185" t="s">
        <v>258</v>
      </c>
    </row>
    <row r="17" spans="1:4" x14ac:dyDescent="0.35">
      <c r="B17" s="185" t="s">
        <v>259</v>
      </c>
    </row>
    <row r="18" spans="1:4" x14ac:dyDescent="0.35">
      <c r="B18" s="185" t="s">
        <v>260</v>
      </c>
    </row>
    <row r="19" spans="1:4" x14ac:dyDescent="0.35">
      <c r="B19" s="185" t="s">
        <v>261</v>
      </c>
    </row>
    <row r="20" spans="1:4" x14ac:dyDescent="0.35">
      <c r="A20" s="185" t="s">
        <v>262</v>
      </c>
    </row>
    <row r="21" spans="1:4" x14ac:dyDescent="0.35">
      <c r="B21" s="185" t="s">
        <v>263</v>
      </c>
    </row>
    <row r="22" spans="1:4" x14ac:dyDescent="0.35">
      <c r="B22" s="185" t="s">
        <v>264</v>
      </c>
    </row>
    <row r="23" spans="1:4" x14ac:dyDescent="0.35">
      <c r="A23" t="s">
        <v>265</v>
      </c>
      <c r="C23" s="186" t="s">
        <v>266</v>
      </c>
    </row>
    <row r="24" spans="1:4" x14ac:dyDescent="0.35">
      <c r="A24"/>
      <c r="B24" s="185" t="s">
        <v>267</v>
      </c>
      <c r="C24" s="187" t="s">
        <v>168</v>
      </c>
      <c r="D24" s="187" t="s">
        <v>169</v>
      </c>
    </row>
    <row r="25" spans="1:4" x14ac:dyDescent="0.35">
      <c r="A25"/>
      <c r="B25" s="185" t="s">
        <v>268</v>
      </c>
      <c r="C25" s="188"/>
      <c r="D25" s="202" t="s">
        <v>269</v>
      </c>
    </row>
    <row r="26" spans="1:4" x14ac:dyDescent="0.35">
      <c r="A26"/>
      <c r="B26" s="185" t="s">
        <v>270</v>
      </c>
      <c r="C26" s="189" t="s">
        <v>170</v>
      </c>
      <c r="D26" s="189" t="s">
        <v>171</v>
      </c>
    </row>
    <row r="27" spans="1:4" x14ac:dyDescent="0.35">
      <c r="A27"/>
      <c r="B27" s="185" t="s">
        <v>271</v>
      </c>
      <c r="C27" s="188"/>
      <c r="D27" s="202" t="s">
        <v>269</v>
      </c>
    </row>
    <row r="28" spans="1:4" x14ac:dyDescent="0.35">
      <c r="B28" s="185" t="s">
        <v>272</v>
      </c>
      <c r="C28" s="187" t="s">
        <v>227</v>
      </c>
      <c r="D28" s="187" t="s">
        <v>228</v>
      </c>
    </row>
    <row r="29" spans="1:4" x14ac:dyDescent="0.35">
      <c r="C29" s="202"/>
      <c r="D29" s="202" t="s">
        <v>269</v>
      </c>
    </row>
    <row r="30" spans="1:4" x14ac:dyDescent="0.35">
      <c r="C30" s="187" t="s">
        <v>239</v>
      </c>
      <c r="D30" s="187" t="s">
        <v>240</v>
      </c>
    </row>
    <row r="31" spans="1:4" x14ac:dyDescent="0.35">
      <c r="C31" s="202"/>
      <c r="D31" s="202" t="s">
        <v>269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2B4B482031248B90D9318A1D4B9D8" ma:contentTypeVersion="4" ma:contentTypeDescription="Een nieuw document maken." ma:contentTypeScope="" ma:versionID="194b7a566d81a3e23584cf8d58eae2df">
  <xsd:schema xmlns:xsd="http://www.w3.org/2001/XMLSchema" xmlns:xs="http://www.w3.org/2001/XMLSchema" xmlns:p="http://schemas.microsoft.com/office/2006/metadata/properties" xmlns:ns2="3e9949ad-764e-4b6a-b6df-536c9272a319" targetNamespace="http://schemas.microsoft.com/office/2006/metadata/properties" ma:root="true" ma:fieldsID="6a338f5674364a98d0a2a2ff381a5abc" ns2:_="">
    <xsd:import namespace="3e9949ad-764e-4b6a-b6df-536c9272a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49ad-764e-4b6a-b6df-536c9272a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5C00EA-2E08-4FDB-AA9C-88179595E2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23B521-A75F-4A23-BB55-3AA7015A3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949ad-764e-4b6a-b6df-536c9272a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099200-6549-4814-9558-C003091572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Form</vt:lpstr>
      <vt:lpstr>Course lists</vt:lpstr>
      <vt:lpstr>Selected courses overview</vt:lpstr>
      <vt:lpstr>Changelog</vt:lpstr>
      <vt:lpstr>Check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 van Melis</dc:creator>
  <cp:keywords/>
  <dc:description/>
  <cp:lastModifiedBy>Sabrina van de Velde</cp:lastModifiedBy>
  <cp:revision/>
  <dcterms:created xsi:type="dcterms:W3CDTF">2015-06-05T18:17:20Z</dcterms:created>
  <dcterms:modified xsi:type="dcterms:W3CDTF">2024-09-04T19:36:58Z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0x0101002462B4B482031248B90D9318A1D4B9D8</vt:lpwstr>
  </property>
</Properties>
</file>